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4725" windowHeight="3705" activeTab="0"/>
  </bookViews>
  <sheets>
    <sheet name="Dane" sheetId="1" r:id="rId1"/>
    <sheet name="Obliczenia" sheetId="2" r:id="rId2"/>
    <sheet name="Wynik" sheetId="3" r:id="rId3"/>
    <sheet name="Wykres" sheetId="4" r:id="rId4"/>
  </sheets>
  <definedNames>
    <definedName name="_xlfn.IFERROR" hidden="1">#NAME?</definedName>
    <definedName name="_xlfn.IFNA" hidden="1">#NAME?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H34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Srednia ważona , liczona jako suma iloczynów</t>
        </r>
        <r>
          <rPr>
            <sz val="9"/>
            <rFont val="Tahoma"/>
            <family val="2"/>
          </rPr>
          <t xml:space="preserve"> </t>
        </r>
        <r>
          <rPr>
            <sz val="11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N,j,ref </t>
        </r>
        <r>
          <rPr>
            <sz val="9"/>
            <rFont val="Tahoma"/>
            <family val="2"/>
          </rPr>
          <t>przez</t>
        </r>
        <r>
          <rPr>
            <sz val="11"/>
            <rFont val="Tahoma"/>
            <family val="2"/>
          </rPr>
          <t xml:space="preserve"> A</t>
        </r>
        <r>
          <rPr>
            <sz val="8"/>
            <rFont val="Tahoma"/>
            <family val="2"/>
          </rPr>
          <t>f,j</t>
        </r>
        <r>
          <rPr>
            <sz val="9"/>
            <rFont val="Tahoma"/>
            <family val="2"/>
          </rPr>
          <t xml:space="preserve"> i </t>
        </r>
        <r>
          <rPr>
            <sz val="8"/>
            <rFont val="Tahoma"/>
            <family val="2"/>
          </rPr>
          <t xml:space="preserve">podzielona przez sumę </t>
        </r>
        <r>
          <rPr>
            <sz val="9"/>
            <rFont val="Tahoma"/>
            <family val="2"/>
          </rPr>
          <t>A</t>
        </r>
        <r>
          <rPr>
            <sz val="8"/>
            <rFont val="Tahoma"/>
            <family val="2"/>
          </rPr>
          <t>f,j</t>
        </r>
      </text>
    </comment>
    <comment ref="F34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Suma wszystkich mocy</t>
        </r>
        <r>
          <rPr>
            <sz val="9"/>
            <rFont val="Tahoma"/>
            <family val="2"/>
          </rPr>
          <t xml:space="preserve"> </t>
        </r>
        <r>
          <rPr>
            <sz val="11"/>
            <rFont val="Tahoma"/>
            <family val="2"/>
          </rPr>
          <t>P</t>
        </r>
        <r>
          <rPr>
            <sz val="8"/>
            <rFont val="Tahoma"/>
            <family val="2"/>
          </rPr>
          <t>j,i</t>
        </r>
        <r>
          <rPr>
            <sz val="9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podzielona przez sumę oświetlanych wszystkich</t>
        </r>
        <r>
          <rPr>
            <sz val="9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powierzchni Af,j</t>
        </r>
      </text>
    </comment>
    <comment ref="D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 roczne zapotrzebowanie energii na ogrzewanie i wentylację</t>
        </r>
      </text>
    </comment>
    <comment ref="C7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całkowite roczne zapotrzebowanie na energię pierwotną dla budynku wyposażonego we wszystkie systemy instalacyjne</t>
        </r>
      </text>
    </comment>
    <comment ref="E7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 roczne zapotrzebowanie energii na podgrzewanie wody</t>
        </r>
      </text>
    </comment>
    <comment ref="F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 roczne zapotrzebowanie energii na chłodzenie i wentylację </t>
        </r>
      </text>
    </comment>
    <comment ref="G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 roczne zapotrzebowanie energii na oświetlenie wbudowane</t>
        </r>
      </text>
    </comment>
    <comment ref="D12" authorId="0">
      <text>
        <r>
          <rPr>
            <b/>
            <sz val="9"/>
            <rFont val="Tahoma"/>
            <family val="0"/>
          </rPr>
          <t>Powierzchnia pomieszczeń (łączna)</t>
        </r>
      </text>
    </comment>
    <comment ref="E12" authorId="0">
      <text>
        <r>
          <rPr>
            <b/>
            <sz val="9"/>
            <rFont val="Tahoma"/>
            <family val="0"/>
          </rPr>
          <t>Moc zainstalowana źródeł światła (opraw) w grupie pomieszczeń</t>
        </r>
      </text>
    </comment>
    <comment ref="B12" authorId="0">
      <text>
        <r>
          <rPr>
            <b/>
            <sz val="9"/>
            <rFont val="Tahoma"/>
            <family val="0"/>
          </rPr>
          <t>natężenie oświetlenia w grupie pomieszczeń, wymagana wg norm</t>
        </r>
      </text>
    </comment>
    <comment ref="G12" authorId="0">
      <text>
        <r>
          <rPr>
            <b/>
            <sz val="9"/>
            <rFont val="Tahoma"/>
            <family val="0"/>
          </rPr>
          <t>wg przepisów techniczno-budowlanych</t>
        </r>
      </text>
    </comment>
  </commentList>
</comments>
</file>

<file path=xl/sharedStrings.xml><?xml version="1.0" encoding="utf-8"?>
<sst xmlns="http://schemas.openxmlformats.org/spreadsheetml/2006/main" count="193" uniqueCount="164">
  <si>
    <t>Wyniki inwentaryzacji:</t>
  </si>
  <si>
    <t>Em  lx</t>
  </si>
  <si>
    <t>Rodzaj pomieszczeń</t>
  </si>
  <si>
    <t>Schody, kl.schod.</t>
  </si>
  <si>
    <t>SUMY</t>
  </si>
  <si>
    <t>Sumy WAŻONE</t>
  </si>
  <si>
    <t>[W/m2]</t>
  </si>
  <si>
    <t>Współczynniki:</t>
  </si>
  <si>
    <t>MF</t>
  </si>
  <si>
    <t>Przy braku danych projektowych przyjmuje się dla jednostkową  Energię Pasożytniczą wg PN-EN15193:</t>
  </si>
  <si>
    <t>tu:</t>
  </si>
  <si>
    <t>Budynek referencyjny</t>
  </si>
  <si>
    <t>wg.: tab.8,      Zał7, Rozporz.</t>
  </si>
  <si>
    <t>(kWh/rok)</t>
  </si>
  <si>
    <t>Budynek oceniany</t>
  </si>
  <si>
    <t>Przy czym</t>
  </si>
  <si>
    <t>CHARAKTERYSTYKA ENERGETYCZNA :</t>
  </si>
  <si>
    <t>SKŁADNIK OŚWIETLENIA WBUDOWANEGO W ŚWIADECTWIE CHARAKTERYSTYKI ENERGETYCZNEJ</t>
  </si>
  <si>
    <t>Literatura:</t>
  </si>
  <si>
    <t xml:space="preserve">[1] Dariusz Gawin, Henryk Sabiniak. Świadectwa charakterystyki energetycznej. Praktyczny poradnik. ArCADiasoft </t>
  </si>
  <si>
    <t>Piwnice, strychy</t>
  </si>
  <si>
    <t>Strefy komunikacyjne, korytarze, hole</t>
  </si>
  <si>
    <t>WC</t>
  </si>
  <si>
    <t>[2] Rozporządzenie Min. Infrastruktury z 6 listopada 2008r. w sprawie metodologii obliczania charakterystyki energetycznej budynku...Dz.U Nr 201 poz.1240</t>
  </si>
  <si>
    <t>Dane :</t>
  </si>
  <si>
    <t>Budynek szkoły, przebudowany, bez BMS, manualny system załączania oświetlenia, oprawy świetlówkowe na sufitach</t>
  </si>
  <si>
    <t>Pokoje opieki medycznej</t>
  </si>
  <si>
    <t>Roczne zapotrzebowanie na energię pierwotną nieodnawialną oświetlenia w budynku ocenianym:</t>
  </si>
  <si>
    <t>kWh/rok</t>
  </si>
  <si>
    <t>[3] Rozporządzenie Min. Infrastruktury z 12 kwietnia 2002r. w sprawie warunków technicznych, jakim powinny odpowiadać budynki i ich usytuowanie Dz.U Nr 75 poz.690</t>
  </si>
  <si>
    <t>[4] PN-EN 15193  Charakterystyka energetyczna budynków - Wymagania energetyczne dotyczące oświetlenia</t>
  </si>
  <si>
    <t>[5] PN-EN 12464-1  Światło i oświetlenie - Oświetlenie miejsc pracy - Cześć 1 Miejsca pracy we wnętrzach</t>
  </si>
  <si>
    <t>Rozwiązanie powstało w ramach projektu „Naukowcy dla gospodarki Mazowsza” współfinansowanego ze środków Unii Europejskiej w ramach Europejskiego Funduszu Społecznego</t>
  </si>
  <si>
    <t>PN =</t>
  </si>
  <si>
    <t>FO</t>
  </si>
  <si>
    <t>FD</t>
  </si>
  <si>
    <t>Kreślarnie, pomieszczenia o długotrwałej i wytężonej pracy wzrokowej</t>
  </si>
  <si>
    <t>Pomieszczenia o długotrwałej i bardzo wytężonej pracy wzrokowej</t>
  </si>
  <si>
    <t>Pokoje biurowe z komputerami, biblioteka</t>
  </si>
  <si>
    <t>Pokoje biurowe bez komputerów, pokoje socjalne, świetlica, recepcja</t>
  </si>
  <si>
    <t>Sale lekcyjne, sale gimnastyczne</t>
  </si>
  <si>
    <t>Szatnie, jadalnie</t>
  </si>
  <si>
    <t>Szatnie</t>
  </si>
  <si>
    <t>Archiwum</t>
  </si>
  <si>
    <t>Magazyny, garaże</t>
  </si>
  <si>
    <t>Pokoje odpoczynku</t>
  </si>
  <si>
    <r>
      <t>Q</t>
    </r>
    <r>
      <rPr>
        <vertAlign val="subscript"/>
        <sz val="14"/>
        <color indexed="8"/>
        <rFont val="Calibri"/>
        <family val="2"/>
      </rPr>
      <t>P,H</t>
    </r>
    <r>
      <rPr>
        <sz val="14"/>
        <color indexed="8"/>
        <rFont val="Calibri"/>
        <family val="2"/>
      </rPr>
      <t xml:space="preserve"> +</t>
    </r>
  </si>
  <si>
    <r>
      <t>Q</t>
    </r>
    <r>
      <rPr>
        <vertAlign val="subscript"/>
        <sz val="14"/>
        <color indexed="8"/>
        <rFont val="Calibri"/>
        <family val="2"/>
      </rPr>
      <t>P,W</t>
    </r>
    <r>
      <rPr>
        <sz val="14"/>
        <color indexed="8"/>
        <rFont val="Calibri"/>
        <family val="2"/>
      </rPr>
      <t xml:space="preserve"> +</t>
    </r>
  </si>
  <si>
    <r>
      <t>Q</t>
    </r>
    <r>
      <rPr>
        <vertAlign val="subscript"/>
        <sz val="14"/>
        <color indexed="8"/>
        <rFont val="Calibri"/>
        <family val="2"/>
      </rPr>
      <t>P,C</t>
    </r>
    <r>
      <rPr>
        <sz val="14"/>
        <color indexed="8"/>
        <rFont val="Calibri"/>
        <family val="2"/>
      </rPr>
      <t xml:space="preserve"> + </t>
    </r>
  </si>
  <si>
    <r>
      <t>Q</t>
    </r>
    <r>
      <rPr>
        <vertAlign val="subscript"/>
        <sz val="14"/>
        <color indexed="8"/>
        <rFont val="Calibri"/>
        <family val="2"/>
      </rPr>
      <t>P,L</t>
    </r>
  </si>
  <si>
    <r>
      <t xml:space="preserve"> roczne zapotrzebowanie </t>
    </r>
    <r>
      <rPr>
        <sz val="14"/>
        <color indexed="8"/>
        <rFont val="Calibri"/>
        <family val="2"/>
      </rPr>
      <t xml:space="preserve"> Q</t>
    </r>
    <r>
      <rPr>
        <vertAlign val="subscript"/>
        <sz val="14"/>
        <color indexed="8"/>
        <rFont val="Calibri"/>
        <family val="2"/>
      </rPr>
      <t>P</t>
    </r>
    <r>
      <rPr>
        <sz val="14"/>
        <color indexed="8"/>
        <rFont val="Calibri"/>
        <family val="2"/>
      </rPr>
      <t>=</t>
    </r>
  </si>
  <si>
    <r>
      <t xml:space="preserve">Celem jest obliczenie </t>
    </r>
    <r>
      <rPr>
        <sz val="12"/>
        <color indexed="8"/>
        <rFont val="Calibri"/>
        <family val="2"/>
      </rPr>
      <t>E</t>
    </r>
    <r>
      <rPr>
        <vertAlign val="subscript"/>
        <sz val="12"/>
        <color indexed="8"/>
        <rFont val="Calibri"/>
        <family val="2"/>
      </rPr>
      <t>P</t>
    </r>
    <r>
      <rPr>
        <sz val="12"/>
        <color indexed="8"/>
        <rFont val="Calibri"/>
        <family val="2"/>
      </rPr>
      <t xml:space="preserve"> = Q</t>
    </r>
    <r>
      <rPr>
        <vertAlign val="subscript"/>
        <sz val="12"/>
        <color indexed="8"/>
        <rFont val="Calibri"/>
        <family val="2"/>
      </rPr>
      <t>P</t>
    </r>
    <r>
      <rPr>
        <sz val="12"/>
        <color indexed="8"/>
        <rFont val="Calibri"/>
        <family val="2"/>
      </rPr>
      <t>/A</t>
    </r>
    <r>
      <rPr>
        <vertAlign val="subscript"/>
        <sz val="12"/>
        <color indexed="8"/>
        <rFont val="Calibri"/>
        <family val="2"/>
      </rPr>
      <t>f</t>
    </r>
    <r>
      <rPr>
        <sz val="11"/>
        <color indexed="8"/>
        <rFont val="Calibri"/>
        <family val="2"/>
      </rPr>
      <t xml:space="preserve">    [kWh/m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rok]</t>
    </r>
  </si>
  <si>
    <r>
      <t>P</t>
    </r>
    <r>
      <rPr>
        <b/>
        <vertAlign val="subscript"/>
        <sz val="10"/>
        <color indexed="9"/>
        <rFont val="Calibri"/>
        <family val="2"/>
      </rPr>
      <t>j,i</t>
    </r>
    <r>
      <rPr>
        <b/>
        <sz val="10"/>
        <color indexed="9"/>
        <rFont val="Calibri"/>
        <family val="2"/>
      </rPr>
      <t xml:space="preserve">
W</t>
    </r>
  </si>
  <si>
    <r>
      <t>A</t>
    </r>
    <r>
      <rPr>
        <b/>
        <vertAlign val="subscript"/>
        <sz val="10"/>
        <color indexed="9"/>
        <rFont val="Calibri"/>
        <family val="2"/>
      </rPr>
      <t>f,j</t>
    </r>
    <r>
      <rPr>
        <b/>
        <sz val="10"/>
        <color indexed="9"/>
        <rFont val="Calibri"/>
        <family val="2"/>
      </rPr>
      <t xml:space="preserve">
m</t>
    </r>
    <r>
      <rPr>
        <b/>
        <vertAlign val="superscript"/>
        <sz val="10"/>
        <color indexed="9"/>
        <rFont val="Calibri"/>
        <family val="2"/>
      </rPr>
      <t>2</t>
    </r>
  </si>
  <si>
    <r>
      <t>P</t>
    </r>
    <r>
      <rPr>
        <b/>
        <vertAlign val="subscript"/>
        <sz val="10"/>
        <color indexed="9"/>
        <rFont val="Calibri"/>
        <family val="2"/>
      </rPr>
      <t>N,j</t>
    </r>
    <r>
      <rPr>
        <b/>
        <sz val="10"/>
        <color indexed="9"/>
        <rFont val="Calibri"/>
        <family val="2"/>
      </rPr>
      <t xml:space="preserve">
W/m</t>
    </r>
    <r>
      <rPr>
        <b/>
        <vertAlign val="superscript"/>
        <sz val="10"/>
        <color indexed="9"/>
        <rFont val="Calibri"/>
        <family val="2"/>
      </rPr>
      <t>2</t>
    </r>
  </si>
  <si>
    <r>
      <t>P</t>
    </r>
    <r>
      <rPr>
        <b/>
        <vertAlign val="subscript"/>
        <sz val="10"/>
        <color indexed="9"/>
        <rFont val="Calibri"/>
        <family val="2"/>
      </rPr>
      <t>N,j,ref</t>
    </r>
    <r>
      <rPr>
        <b/>
        <sz val="10"/>
        <color indexed="9"/>
        <rFont val="Calibri"/>
        <family val="2"/>
      </rPr>
      <t xml:space="preserve">
W/m</t>
    </r>
    <r>
      <rPr>
        <b/>
        <vertAlign val="superscript"/>
        <sz val="10"/>
        <color indexed="9"/>
        <rFont val="Calibri"/>
        <family val="2"/>
      </rPr>
      <t>2</t>
    </r>
  </si>
  <si>
    <r>
      <t>P*A referenc.
P</t>
    </r>
    <r>
      <rPr>
        <b/>
        <vertAlign val="subscript"/>
        <sz val="10"/>
        <color indexed="9"/>
        <rFont val="Calibri"/>
        <family val="2"/>
      </rPr>
      <t>N,f</t>
    </r>
    <r>
      <rPr>
        <b/>
        <sz val="10"/>
        <color indexed="9"/>
        <rFont val="Calibri"/>
        <family val="2"/>
      </rPr>
      <t xml:space="preserve"> średn.waż.</t>
    </r>
  </si>
  <si>
    <t>gdzie:</t>
  </si>
  <si>
    <t>moc jednostkowa opraw oświetlenia podstawowego wbudowanego w danym wnętrzu lub budynku użyteczności publicznej przyjmowana na podstawie projektu oświetlenia budynku lub na podstawie par.180a przepisów techniczno-budowlanych</t>
  </si>
  <si>
    <t>h/rok</t>
  </si>
  <si>
    <t>współczynnik uwzględniający obniżenie natężenia oświetlenia do poziomu wymaganego, obliczany ze wzoru (**). W przypadku braku regulacji prowadzącej do utrzymywania natężenia oświetlenia na poziomie wymaganym wartość współczynnika FC wynosi 1</t>
  </si>
  <si>
    <t>współczynnik uwzględniający nieobecność użytkowników w miejscu pracy, zgodnie z Tab. 3</t>
  </si>
  <si>
    <t>Wartości cząstkowe uwzględnione we wzorze (*) należy wyznaczać w oparciu o:</t>
  </si>
  <si>
    <t>a) obowiązujące przepisy</t>
  </si>
  <si>
    <t>b) dokumentację techniczną budynku i instalacji oraz urządzeń elektrycznych</t>
  </si>
  <si>
    <t>c) wiedzę techniczną oraz wizję lokalną obiektu</t>
  </si>
  <si>
    <t>d) dostępne dane katalogowe urządzeń i elementów instalacji oświetleniowej</t>
  </si>
  <si>
    <r>
      <t>E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=F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*P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/1000[(t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*F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*F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)+(t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*F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)] 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rok</t>
    </r>
  </si>
  <si>
    <t>(*)</t>
  </si>
  <si>
    <r>
      <rPr>
        <b/>
        <sz val="10"/>
        <rFont val="Arial"/>
        <family val="2"/>
      </rPr>
      <t>Uwaga:</t>
    </r>
    <r>
      <rPr>
        <sz val="10"/>
        <rFont val="Arial"/>
        <family val="2"/>
      </rPr>
      <t xml:space="preserve"> jeżeli istnieje kilka wydzielonych instalacji oświetleniowych, obliczenia przeprowadza się oddzielnie dla każdego przypadku.</t>
    </r>
  </si>
  <si>
    <t>Sale wykładowe, sale konferencyjne, audiowizualne</t>
  </si>
  <si>
    <t>Tab.1</t>
  </si>
  <si>
    <t>Roczne uśrednione czasy użytkowania oświetlenia w budynkach niemieszkalnych</t>
  </si>
  <si>
    <t>Typ budynku</t>
  </si>
  <si>
    <t>Czas użytkowania oświetlenia w ciągu roku [h/rok]</t>
  </si>
  <si>
    <t>Biura</t>
  </si>
  <si>
    <t>Szkoły</t>
  </si>
  <si>
    <t>Szpitale</t>
  </si>
  <si>
    <t>Budynki gastronomii i usług</t>
  </si>
  <si>
    <t>Dworce kolejowe, lotniska, muzea, hale wystawiennicze</t>
  </si>
  <si>
    <t>Budynki handlowe</t>
  </si>
  <si>
    <t>współczynnik uwzględniający wykorzystanie światła dziennego w oświetleniu, zgodnie z Tab. 2</t>
  </si>
  <si>
    <r>
      <t>P</t>
    </r>
    <r>
      <rPr>
        <vertAlign val="subscript"/>
        <sz val="10"/>
        <rFont val="Calibri"/>
        <family val="2"/>
      </rPr>
      <t>N</t>
    </r>
  </si>
  <si>
    <r>
      <t>t</t>
    </r>
    <r>
      <rPr>
        <vertAlign val="subscript"/>
        <sz val="10"/>
        <rFont val="Calibri"/>
        <family val="2"/>
      </rPr>
      <t>D</t>
    </r>
  </si>
  <si>
    <r>
      <t>t</t>
    </r>
    <r>
      <rPr>
        <vertAlign val="subscript"/>
        <sz val="10"/>
        <rFont val="Calibri"/>
        <family val="2"/>
      </rPr>
      <t>N</t>
    </r>
  </si>
  <si>
    <r>
      <t>F</t>
    </r>
    <r>
      <rPr>
        <vertAlign val="subscript"/>
        <sz val="10"/>
        <rFont val="Calibri"/>
        <family val="2"/>
      </rPr>
      <t>C</t>
    </r>
  </si>
  <si>
    <r>
      <t>F</t>
    </r>
    <r>
      <rPr>
        <vertAlign val="subscript"/>
        <sz val="10"/>
        <rFont val="Calibri"/>
        <family val="2"/>
      </rPr>
      <t>O</t>
    </r>
  </si>
  <si>
    <r>
      <t>F</t>
    </r>
    <r>
      <rPr>
        <vertAlign val="subscript"/>
        <sz val="10"/>
        <rFont val="Calibri"/>
        <family val="2"/>
      </rPr>
      <t>D</t>
    </r>
  </si>
  <si>
    <r>
      <t>W/m</t>
    </r>
    <r>
      <rPr>
        <vertAlign val="superscript"/>
        <sz val="10"/>
        <rFont val="Calibri"/>
        <family val="2"/>
      </rPr>
      <t>2</t>
    </r>
  </si>
  <si>
    <t>czas użytkowania oświetlenia w ciągu dnia, zgodnie z Tab. 1</t>
  </si>
  <si>
    <t>czas użytkowania oświetlenia w ciągu nocy, zgodnie z Tab. 1</t>
  </si>
  <si>
    <r>
      <t>t</t>
    </r>
    <r>
      <rPr>
        <b/>
        <vertAlign val="subscript"/>
        <sz val="10"/>
        <color indexed="9"/>
        <rFont val="Calibri"/>
        <family val="2"/>
      </rPr>
      <t>D</t>
    </r>
  </si>
  <si>
    <r>
      <t>t</t>
    </r>
    <r>
      <rPr>
        <b/>
        <vertAlign val="subscript"/>
        <sz val="10"/>
        <color indexed="9"/>
        <rFont val="Calibri"/>
        <family val="2"/>
      </rPr>
      <t>N</t>
    </r>
  </si>
  <si>
    <r>
      <t>t</t>
    </r>
    <r>
      <rPr>
        <b/>
        <vertAlign val="subscript"/>
        <sz val="10"/>
        <color indexed="9"/>
        <rFont val="Calibri"/>
        <family val="2"/>
      </rPr>
      <t>O</t>
    </r>
  </si>
  <si>
    <t>Tab. 2</t>
  </si>
  <si>
    <t>Uwzględnienie wpływu światła dziennego w budynkach</t>
  </si>
  <si>
    <t>Rodzaj regulacji</t>
  </si>
  <si>
    <t>Biura, dworce kolejowe, lotniska, muzea, hale wystawiennicze</t>
  </si>
  <si>
    <t>Budynki handlowe, budynki gastronomii i usług</t>
  </si>
  <si>
    <t>Szkoły, szpitale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</si>
  <si>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Założono, że co najmniej 60% mocy instalowanej jest sterowane</t>
    </r>
  </si>
  <si>
    <t>ręczna</t>
  </si>
  <si>
    <t>L.p.</t>
  </si>
  <si>
    <t>Tab. 3</t>
  </si>
  <si>
    <t>Biura, szkoły</t>
  </si>
  <si>
    <t>Budynki handlowe, gastronomii i usług, dworce kolejowe, lotniska, muzea, hale wystawiennicze</t>
  </si>
  <si>
    <t>ręczna (częściowo automat.)</t>
  </si>
  <si>
    <t>Współczynnik uwzględniający obniżenie poziomu natężenia oświetlenia do poziomu wymaganego oblicza się według wzoru:</t>
  </si>
  <si>
    <r>
      <t>F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=(1+MF)/2 (**)</t>
    </r>
  </si>
  <si>
    <t>Uwzględnienie wpływu nieobecności pracowników w miejscu pracy</t>
  </si>
  <si>
    <t>uwzględniający obniżenie poziomu natężenia oświetlenia do poziomu wymaganego. Fc=(1+MF)/2</t>
  </si>
  <si>
    <r>
      <t>t</t>
    </r>
    <r>
      <rPr>
        <b/>
        <vertAlign val="subscript"/>
        <sz val="10"/>
        <color indexed="9"/>
        <rFont val="Calibri"/>
        <family val="2"/>
      </rPr>
      <t>D</t>
    </r>
    <r>
      <rPr>
        <b/>
        <sz val="10"/>
        <color indexed="9"/>
        <rFont val="Calibri"/>
        <family val="2"/>
      </rPr>
      <t xml:space="preserve">
[h/rok]</t>
    </r>
  </si>
  <si>
    <r>
      <t>t</t>
    </r>
    <r>
      <rPr>
        <b/>
        <vertAlign val="subscript"/>
        <sz val="10"/>
        <color indexed="9"/>
        <rFont val="Calibri"/>
        <family val="2"/>
      </rPr>
      <t>N</t>
    </r>
    <r>
      <rPr>
        <b/>
        <sz val="10"/>
        <color indexed="9"/>
        <rFont val="Calibri"/>
        <family val="2"/>
      </rPr>
      <t xml:space="preserve">
[h/rok]</t>
    </r>
  </si>
  <si>
    <r>
      <t>t</t>
    </r>
    <r>
      <rPr>
        <b/>
        <vertAlign val="subscript"/>
        <sz val="10"/>
        <color indexed="9"/>
        <rFont val="Calibri"/>
        <family val="2"/>
      </rPr>
      <t>O</t>
    </r>
    <r>
      <rPr>
        <b/>
        <sz val="10"/>
        <color indexed="9"/>
        <rFont val="Calibri"/>
        <family val="2"/>
      </rPr>
      <t xml:space="preserve">
[h/rok]</t>
    </r>
  </si>
  <si>
    <r>
      <t>wg. WT2008 §329ust.3 p.1</t>
    </r>
  </si>
  <si>
    <t>odpowiada to wel= 2,7</t>
  </si>
  <si>
    <t>Dla budynków istniejących przebudowanych EP,L,ref może być powiększone o 15%,  zatem:</t>
  </si>
  <si>
    <t>wg. WT2008 §329ust.3 p.3
przy przyjęciu sredniej ważonej mocy jednostkowej referencyjnej wyliczonej na podstawie inwentaryzacji budynku ocenianego</t>
  </si>
  <si>
    <r>
      <t xml:space="preserve"> (kW/m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rok)</t>
    </r>
  </si>
  <si>
    <t>ROCZNE JEDN OSTKOWE zapotrzebowanie na energię pierwotną oświetlenia wbudowanego</t>
  </si>
  <si>
    <t>Obliczenia</t>
  </si>
  <si>
    <t>wsp. trzymania poziomu natężenia oświetlenia  na podstawie projektu (0,8-0,9 gdy jest regulacja, 1 gdy nie ma regulacji)</t>
  </si>
  <si>
    <r>
      <t>kWh/m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rok</t>
    </r>
  </si>
  <si>
    <t>Jednostkowa moc ośw. wbud. (PN,ref)
(na podst.Rozporz.Ministra Infrastruktury w sprawie metodologii obliczania charakterystyki energetycznej elektrycznej na oświetlenie [2], tab.3, Zał7)</t>
  </si>
  <si>
    <t>dla oświetlenia awaryjnego</t>
  </si>
  <si>
    <t>dla układów sterowania automatycznego</t>
  </si>
  <si>
    <t>regul. z uwzgl. św. dziennego</t>
  </si>
  <si>
    <r>
      <t>uwzględniający nieobecność użytkowników</t>
    </r>
    <r>
      <rPr>
        <sz val="10"/>
        <color indexed="10"/>
        <rFont val="Calibri"/>
        <family val="2"/>
      </rPr>
      <t xml:space="preserve"> (z tabeli 3)</t>
    </r>
  </si>
  <si>
    <r>
      <t xml:space="preserve">uwzględniający wykorzystanie światła dziennego </t>
    </r>
    <r>
      <rPr>
        <sz val="10"/>
        <color indexed="10"/>
        <rFont val="Calibri"/>
        <family val="2"/>
      </rPr>
      <t>(z tabeli 2)</t>
    </r>
  </si>
  <si>
    <r>
      <t>Czasy  świecenia w budynku</t>
    </r>
    <r>
      <rPr>
        <sz val="10"/>
        <color indexed="10"/>
        <rFont val="Calibri"/>
        <family val="2"/>
      </rPr>
      <t xml:space="preserve"> (z tabeli 1):</t>
    </r>
  </si>
  <si>
    <r>
      <t>w</t>
    </r>
    <r>
      <rPr>
        <vertAlign val="subscript"/>
        <sz val="10"/>
        <rFont val="Calibri"/>
        <family val="2"/>
      </rPr>
      <t>el</t>
    </r>
    <r>
      <rPr>
        <sz val="10"/>
        <rFont val="Calibri"/>
        <family val="2"/>
      </rPr>
      <t>=</t>
    </r>
  </si>
  <si>
    <r>
      <t>Współczynnik nakładu nieodnawialnej energii pierwotnej na wytworzenie i dostarczenie energii
(na podst.Rozporz.Ministra Infrastruktury w sprawie metodologii obliczania charakterystyki energetycznej elektrycznej na oświetlenie [2]).
Q</t>
    </r>
    <r>
      <rPr>
        <vertAlign val="subscript"/>
        <sz val="10"/>
        <rFont val="Calibri"/>
        <family val="2"/>
      </rPr>
      <t>P,L</t>
    </r>
    <r>
      <rPr>
        <sz val="10"/>
        <rFont val="Calibri"/>
        <family val="2"/>
      </rPr>
      <t>=w</t>
    </r>
    <r>
      <rPr>
        <vertAlign val="subscript"/>
        <sz val="10"/>
        <rFont val="Calibri"/>
        <family val="2"/>
      </rPr>
      <t>el</t>
    </r>
    <r>
      <rPr>
        <sz val="10"/>
        <rFont val="Calibri"/>
        <family val="2"/>
      </rPr>
      <t>*EK,L+w</t>
    </r>
    <r>
      <rPr>
        <vertAlign val="subscript"/>
        <sz val="10"/>
        <rFont val="Calibri"/>
        <family val="2"/>
      </rPr>
      <t>el</t>
    </r>
    <r>
      <rPr>
        <sz val="10"/>
        <rFont val="Calibri"/>
        <family val="2"/>
      </rPr>
      <t>*E</t>
    </r>
    <r>
      <rPr>
        <vertAlign val="subscript"/>
        <sz val="10"/>
        <rFont val="Calibri"/>
        <family val="2"/>
      </rPr>
      <t>el,pom,L</t>
    </r>
  </si>
  <si>
    <r>
      <t>Roczne zapotrzebowanie na energię pierwotną oświetlenia wbudowanego (QP</t>
    </r>
    <r>
      <rPr>
        <b/>
        <vertAlign val="subscript"/>
        <sz val="13"/>
        <color indexed="56"/>
        <rFont val="Calibri"/>
        <family val="2"/>
      </rPr>
      <t>,L</t>
    </r>
    <r>
      <rPr>
        <b/>
        <sz val="13"/>
        <color indexed="56"/>
        <rFont val="Calibri"/>
        <family val="2"/>
      </rPr>
      <t>)</t>
    </r>
  </si>
  <si>
    <r>
      <t>Roczne zapotrzebowanie na energię POMOCNICZĄ , tu Oświetl. AWARYJNEGO (E</t>
    </r>
    <r>
      <rPr>
        <b/>
        <vertAlign val="subscript"/>
        <sz val="13"/>
        <color indexed="56"/>
        <rFont val="Calibri"/>
        <family val="2"/>
      </rPr>
      <t>el.pom,L</t>
    </r>
    <r>
      <rPr>
        <b/>
        <sz val="13"/>
        <color indexed="56"/>
        <rFont val="Calibri"/>
        <family val="2"/>
      </rPr>
      <t>)</t>
    </r>
  </si>
  <si>
    <r>
      <t>P</t>
    </r>
    <r>
      <rPr>
        <vertAlign val="subscript"/>
        <sz val="10"/>
        <rFont val="Calibri"/>
        <family val="2"/>
      </rPr>
      <t>N,ref</t>
    </r>
    <r>
      <rPr>
        <sz val="10"/>
        <rFont val="Calibri"/>
        <family val="2"/>
      </rPr>
      <t>=</t>
    </r>
  </si>
  <si>
    <r>
      <t>(W/m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</si>
  <si>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Rodzaj regulacji</t>
    </r>
    <r>
      <rPr>
        <b/>
        <vertAlign val="superscript"/>
        <sz val="10"/>
        <color indexed="9"/>
        <rFont val="Calibri"/>
        <family val="2"/>
      </rPr>
      <t xml:space="preserve"> 1)</t>
    </r>
  </si>
  <si>
    <r>
      <t xml:space="preserve">automatyczna </t>
    </r>
    <r>
      <rPr>
        <vertAlign val="superscript"/>
        <sz val="10"/>
        <rFont val="Calibri"/>
        <family val="2"/>
      </rPr>
      <t>1)</t>
    </r>
  </si>
  <si>
    <t>gdzie MF - współczynnik utrzymywania poziomu natężenia oświetlenia, przyjmowany na podstawie projektu, gdy stosowana jest regulacja natężenia oświetlenia,w praktyce jego wartość wynosi przeważnie 0,8 - 0,9; gdy nie zastosowano regulacji to przyjmuje się 1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</si>
  <si>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w przypadku automatycznej regulacji co najmniej jeden czujnik obecności powinien być zainstalowany w pomieszczeniu, a w pomieszczeniach dużych co najmniej jeden czujnik obecności na 30m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 Założono, że w przypadku automatycznej regulacji co najmniej 60% mocy instalowanej jest sterowane.</t>
    </r>
  </si>
  <si>
    <r>
      <t>E</t>
    </r>
    <r>
      <rPr>
        <vertAlign val="subscript"/>
        <sz val="10"/>
        <rFont val="Calibri"/>
        <family val="2"/>
      </rPr>
      <t>L</t>
    </r>
    <r>
      <rPr>
        <sz val="10"/>
        <rFont val="Calibri"/>
        <family val="2"/>
      </rPr>
      <t>= F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>*P</t>
    </r>
    <r>
      <rPr>
        <vertAlign val="subscript"/>
        <sz val="10"/>
        <rFont val="Calibri"/>
        <family val="2"/>
      </rPr>
      <t>N</t>
    </r>
    <r>
      <rPr>
        <sz val="10"/>
        <rFont val="Calibri"/>
        <family val="2"/>
      </rPr>
      <t>/1000[t</t>
    </r>
    <r>
      <rPr>
        <vertAlign val="subscript"/>
        <sz val="10"/>
        <rFont val="Calibri"/>
        <family val="2"/>
      </rPr>
      <t>D</t>
    </r>
    <r>
      <rPr>
        <sz val="10"/>
        <rFont val="Calibri"/>
        <family val="2"/>
      </rPr>
      <t>F</t>
    </r>
    <r>
      <rPr>
        <vertAlign val="subscript"/>
        <sz val="10"/>
        <rFont val="Calibri"/>
        <family val="2"/>
      </rPr>
      <t>O</t>
    </r>
    <r>
      <rPr>
        <sz val="10"/>
        <rFont val="Calibri"/>
        <family val="2"/>
      </rPr>
      <t>F</t>
    </r>
    <r>
      <rPr>
        <vertAlign val="subscript"/>
        <sz val="10"/>
        <rFont val="Calibri"/>
        <family val="2"/>
      </rPr>
      <t>D</t>
    </r>
    <r>
      <rPr>
        <sz val="10"/>
        <rFont val="Calibri"/>
        <family val="2"/>
      </rPr>
      <t xml:space="preserve"> + t</t>
    </r>
    <r>
      <rPr>
        <vertAlign val="subscript"/>
        <sz val="10"/>
        <rFont val="Calibri"/>
        <family val="2"/>
      </rPr>
      <t>N</t>
    </r>
    <r>
      <rPr>
        <sz val="10"/>
        <rFont val="Calibri"/>
        <family val="2"/>
      </rPr>
      <t>F</t>
    </r>
    <r>
      <rPr>
        <vertAlign val="subscript"/>
        <sz val="10"/>
        <rFont val="Calibri"/>
        <family val="2"/>
      </rPr>
      <t>O</t>
    </r>
    <r>
      <rPr>
        <sz val="10"/>
        <rFont val="Calibri"/>
        <family val="2"/>
      </rPr>
      <t>]</t>
    </r>
  </si>
  <si>
    <r>
      <t>E</t>
    </r>
    <r>
      <rPr>
        <vertAlign val="subscript"/>
        <sz val="10"/>
        <rFont val="Calibri"/>
        <family val="2"/>
      </rPr>
      <t>K,L</t>
    </r>
    <r>
      <rPr>
        <sz val="10"/>
        <rFont val="Calibri"/>
        <family val="2"/>
      </rPr>
      <t>=E</t>
    </r>
    <r>
      <rPr>
        <vertAlign val="subscript"/>
        <sz val="10"/>
        <rFont val="Calibri"/>
        <family val="2"/>
      </rPr>
      <t>L</t>
    </r>
    <r>
      <rPr>
        <sz val="10"/>
        <rFont val="Calibri"/>
        <family val="2"/>
      </rPr>
      <t>*A</t>
    </r>
    <r>
      <rPr>
        <vertAlign val="subscript"/>
        <sz val="10"/>
        <rFont val="Calibri"/>
        <family val="2"/>
      </rPr>
      <t>f</t>
    </r>
  </si>
  <si>
    <r>
      <t>E</t>
    </r>
    <r>
      <rPr>
        <vertAlign val="subscript"/>
        <sz val="10"/>
        <rFont val="Calibri"/>
        <family val="2"/>
      </rPr>
      <t>el,pom,L</t>
    </r>
    <r>
      <rPr>
        <sz val="10"/>
        <rFont val="Calibri"/>
        <family val="2"/>
      </rPr>
      <t>=xkWh/m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rok*A</t>
    </r>
    <r>
      <rPr>
        <vertAlign val="subscript"/>
        <sz val="10"/>
        <rFont val="Calibri"/>
        <family val="2"/>
      </rPr>
      <t xml:space="preserve">f  </t>
    </r>
  </si>
  <si>
    <r>
      <t>Roczne jednostkowe zapotrzebowanie na energię użytkową na oświetlenie wbudowane  (E</t>
    </r>
    <r>
      <rPr>
        <vertAlign val="subscript"/>
        <sz val="10"/>
        <rFont val="Calibri"/>
        <family val="2"/>
      </rPr>
      <t>L</t>
    </r>
    <r>
      <rPr>
        <sz val="10"/>
        <rFont val="Calibri"/>
        <family val="2"/>
      </rPr>
      <t>):</t>
    </r>
  </si>
  <si>
    <r>
      <t>Roczne  zapotrzebowanie na energię końcową na oświetlenie wbudowane  (E</t>
    </r>
    <r>
      <rPr>
        <vertAlign val="subscript"/>
        <sz val="10"/>
        <rFont val="Calibri"/>
        <family val="2"/>
      </rPr>
      <t>K,L</t>
    </r>
    <r>
      <rPr>
        <sz val="10"/>
        <rFont val="Calibri"/>
        <family val="2"/>
      </rPr>
      <t>):</t>
    </r>
  </si>
  <si>
    <r>
      <t>Roczne zapotrzebowanie na energię POMOCNICZĄ , tu Oświetl. AWARYJNEGO (E</t>
    </r>
    <r>
      <rPr>
        <vertAlign val="subscript"/>
        <sz val="10"/>
        <rFont val="Calibri"/>
        <family val="2"/>
      </rPr>
      <t>el.pom,L</t>
    </r>
    <r>
      <rPr>
        <sz val="10"/>
        <rFont val="Calibri"/>
        <family val="2"/>
      </rPr>
      <t>)</t>
    </r>
  </si>
  <si>
    <r>
      <t>Roczne zapotrzebowanie na energię pierwotną oświetlenia wbudowanego (Q</t>
    </r>
    <r>
      <rPr>
        <vertAlign val="subscript"/>
        <sz val="10"/>
        <rFont val="Calibri"/>
        <family val="2"/>
      </rPr>
      <t>P,L</t>
    </r>
    <r>
      <rPr>
        <sz val="10"/>
        <rFont val="Calibri"/>
        <family val="2"/>
      </rPr>
      <t>)</t>
    </r>
  </si>
  <si>
    <r>
      <t>EP</t>
    </r>
    <r>
      <rPr>
        <vertAlign val="subscript"/>
        <sz val="10"/>
        <rFont val="Calibri"/>
        <family val="2"/>
      </rPr>
      <t>L</t>
    </r>
    <r>
      <rPr>
        <sz val="10"/>
        <rFont val="Calibri"/>
        <family val="2"/>
      </rPr>
      <t>= Q</t>
    </r>
    <r>
      <rPr>
        <vertAlign val="subscript"/>
        <sz val="10"/>
        <rFont val="Calibri"/>
        <family val="2"/>
      </rPr>
      <t>P,L</t>
    </r>
    <r>
      <rPr>
        <sz val="10"/>
        <rFont val="Calibri"/>
        <family val="2"/>
      </rPr>
      <t xml:space="preserve"> / A</t>
    </r>
    <r>
      <rPr>
        <vertAlign val="subscript"/>
        <sz val="10"/>
        <rFont val="Calibri"/>
        <family val="2"/>
      </rPr>
      <t>f</t>
    </r>
  </si>
  <si>
    <r>
      <t>Jednostkowe  zapotrzebowanie na energię końcową  oświetlenia  (E</t>
    </r>
    <r>
      <rPr>
        <vertAlign val="subscript"/>
        <sz val="10"/>
        <rFont val="Calibri"/>
        <family val="2"/>
      </rPr>
      <t>K,L,ref</t>
    </r>
    <r>
      <rPr>
        <sz val="10"/>
        <rFont val="Calibri"/>
        <family val="2"/>
      </rPr>
      <t>) w bud. referencyjnym:</t>
    </r>
  </si>
  <si>
    <r>
      <t>E</t>
    </r>
    <r>
      <rPr>
        <vertAlign val="subscript"/>
        <sz val="10"/>
        <rFont val="Calibri"/>
        <family val="2"/>
      </rPr>
      <t>K,L,ref</t>
    </r>
    <r>
      <rPr>
        <sz val="10"/>
        <rFont val="Calibri"/>
        <family val="2"/>
      </rPr>
      <t>=P</t>
    </r>
    <r>
      <rPr>
        <vertAlign val="subscript"/>
        <sz val="10"/>
        <rFont val="Calibri"/>
        <family val="2"/>
      </rPr>
      <t>N,ref</t>
    </r>
    <r>
      <rPr>
        <sz val="10"/>
        <rFont val="Calibri"/>
        <family val="2"/>
      </rPr>
      <t>*(t</t>
    </r>
    <r>
      <rPr>
        <vertAlign val="subscript"/>
        <sz val="10"/>
        <rFont val="Calibri"/>
        <family val="2"/>
      </rPr>
      <t>D</t>
    </r>
    <r>
      <rPr>
        <sz val="10"/>
        <rFont val="Calibri"/>
        <family val="2"/>
      </rPr>
      <t>+t</t>
    </r>
    <r>
      <rPr>
        <vertAlign val="subscript"/>
        <sz val="10"/>
        <rFont val="Calibri"/>
        <family val="2"/>
      </rPr>
      <t>N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ref</t>
    </r>
    <r>
      <rPr>
        <sz val="10"/>
        <rFont val="Calibri"/>
        <family val="2"/>
      </rPr>
      <t>/1000   kW/m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rok</t>
    </r>
  </si>
  <si>
    <r>
      <t>Roczne Jednostkowe  zapotrzebowanie na energię pierwotną  oświetlenia  (E</t>
    </r>
    <r>
      <rPr>
        <vertAlign val="subscript"/>
        <sz val="10"/>
        <rFont val="Calibri"/>
        <family val="2"/>
      </rPr>
      <t>K,L,ref</t>
    </r>
    <r>
      <rPr>
        <sz val="10"/>
        <rFont val="Calibri"/>
        <family val="2"/>
      </rPr>
      <t>) w bud. referencyjnym:</t>
    </r>
  </si>
  <si>
    <r>
      <t>EP</t>
    </r>
    <r>
      <rPr>
        <vertAlign val="subscript"/>
        <sz val="10"/>
        <rFont val="Calibri"/>
        <family val="2"/>
      </rPr>
      <t>,L,ref</t>
    </r>
    <r>
      <rPr>
        <sz val="10"/>
        <rFont val="Calibri"/>
        <family val="2"/>
      </rPr>
      <t>=w</t>
    </r>
    <r>
      <rPr>
        <vertAlign val="subscript"/>
        <sz val="10"/>
        <rFont val="Calibri"/>
        <family val="2"/>
      </rPr>
      <t>el</t>
    </r>
    <r>
      <rPr>
        <sz val="10"/>
        <rFont val="Calibri"/>
        <family val="2"/>
      </rPr>
      <t>*P</t>
    </r>
    <r>
      <rPr>
        <vertAlign val="subscript"/>
        <sz val="10"/>
        <rFont val="Calibri"/>
        <family val="2"/>
      </rPr>
      <t>N,ref</t>
    </r>
    <r>
      <rPr>
        <sz val="10"/>
        <rFont val="Calibri"/>
        <family val="2"/>
      </rPr>
      <t>*t</t>
    </r>
    <r>
      <rPr>
        <vertAlign val="subscript"/>
        <sz val="10"/>
        <rFont val="Calibri"/>
        <family val="2"/>
      </rPr>
      <t>o</t>
    </r>
    <r>
      <rPr>
        <sz val="10"/>
        <rFont val="Calibri"/>
        <family val="2"/>
      </rPr>
      <t>/1000</t>
    </r>
  </si>
  <si>
    <r>
      <t>EP</t>
    </r>
    <r>
      <rPr>
        <vertAlign val="subscript"/>
        <sz val="10"/>
        <rFont val="Calibri"/>
        <family val="2"/>
      </rPr>
      <t>,L,ref</t>
    </r>
    <r>
      <rPr>
        <sz val="10"/>
        <rFont val="Calibri"/>
        <family val="2"/>
      </rPr>
      <t>=2,7*P</t>
    </r>
    <r>
      <rPr>
        <vertAlign val="subscript"/>
        <sz val="10"/>
        <rFont val="Calibri"/>
        <family val="2"/>
      </rPr>
      <t>N,ref</t>
    </r>
    <r>
      <rPr>
        <sz val="10"/>
        <rFont val="Calibri"/>
        <family val="2"/>
      </rPr>
      <t>*t</t>
    </r>
    <r>
      <rPr>
        <vertAlign val="subscript"/>
        <sz val="10"/>
        <rFont val="Calibri"/>
        <family val="2"/>
      </rPr>
      <t>o</t>
    </r>
    <r>
      <rPr>
        <sz val="10"/>
        <rFont val="Calibri"/>
        <family val="2"/>
      </rPr>
      <t>/100</t>
    </r>
  </si>
  <si>
    <r>
      <t>E</t>
    </r>
    <r>
      <rPr>
        <vertAlign val="subscript"/>
        <sz val="10"/>
        <rFont val="Calibri"/>
        <family val="2"/>
      </rPr>
      <t>L</t>
    </r>
    <r>
      <rPr>
        <sz val="10"/>
        <rFont val="Calibri"/>
        <family val="2"/>
      </rPr>
      <t xml:space="preserve"> =</t>
    </r>
  </si>
  <si>
    <r>
      <t>E</t>
    </r>
    <r>
      <rPr>
        <vertAlign val="subscript"/>
        <sz val="10"/>
        <rFont val="Calibri"/>
        <family val="2"/>
      </rPr>
      <t>K,L</t>
    </r>
    <r>
      <rPr>
        <sz val="10"/>
        <rFont val="Calibri"/>
        <family val="2"/>
      </rPr>
      <t>=</t>
    </r>
  </si>
  <si>
    <r>
      <t>E</t>
    </r>
    <r>
      <rPr>
        <vertAlign val="subscript"/>
        <sz val="10"/>
        <rFont val="Calibri"/>
        <family val="2"/>
      </rPr>
      <t>el,pom,L</t>
    </r>
    <r>
      <rPr>
        <sz val="10"/>
        <rFont val="Calibri"/>
        <family val="2"/>
      </rPr>
      <t>=</t>
    </r>
  </si>
  <si>
    <r>
      <t>Q</t>
    </r>
    <r>
      <rPr>
        <vertAlign val="subscript"/>
        <sz val="10"/>
        <rFont val="Calibri"/>
        <family val="2"/>
      </rPr>
      <t>P,L</t>
    </r>
    <r>
      <rPr>
        <sz val="10"/>
        <rFont val="Calibri"/>
        <family val="2"/>
      </rPr>
      <t>=</t>
    </r>
  </si>
  <si>
    <r>
      <t>EP</t>
    </r>
    <r>
      <rPr>
        <vertAlign val="subscript"/>
        <sz val="10"/>
        <rFont val="Calibri"/>
        <family val="2"/>
      </rPr>
      <t>L</t>
    </r>
    <r>
      <rPr>
        <sz val="10"/>
        <rFont val="Calibri"/>
        <family val="2"/>
      </rPr>
      <t>=</t>
    </r>
  </si>
  <si>
    <r>
      <t>E</t>
    </r>
    <r>
      <rPr>
        <vertAlign val="subscript"/>
        <sz val="10"/>
        <rFont val="Calibri"/>
        <family val="2"/>
      </rPr>
      <t>K,L,ref</t>
    </r>
    <r>
      <rPr>
        <sz val="10"/>
        <rFont val="Calibri"/>
        <family val="2"/>
      </rPr>
      <t>=</t>
    </r>
  </si>
  <si>
    <r>
      <t>EP</t>
    </r>
    <r>
      <rPr>
        <vertAlign val="subscript"/>
        <sz val="10"/>
        <rFont val="Calibri"/>
        <family val="2"/>
      </rPr>
      <t>,L,ref</t>
    </r>
    <r>
      <rPr>
        <sz val="10"/>
        <rFont val="Calibri"/>
        <family val="2"/>
      </rPr>
      <t>=</t>
    </r>
  </si>
  <si>
    <r>
      <t>EP</t>
    </r>
    <r>
      <rPr>
        <vertAlign val="subscript"/>
        <sz val="10"/>
        <rFont val="Calibri"/>
        <family val="2"/>
      </rPr>
      <t>,L,ref</t>
    </r>
    <r>
      <rPr>
        <sz val="10"/>
        <rFont val="Calibri"/>
        <family val="2"/>
      </rPr>
      <t>=2,7*PN</t>
    </r>
    <r>
      <rPr>
        <vertAlign val="subscript"/>
        <sz val="10"/>
        <rFont val="Calibri"/>
        <family val="2"/>
      </rPr>
      <t>,ref</t>
    </r>
    <r>
      <rPr>
        <sz val="10"/>
        <rFont val="Calibri"/>
        <family val="2"/>
      </rPr>
      <t>*(t</t>
    </r>
    <r>
      <rPr>
        <vertAlign val="subscript"/>
        <sz val="10"/>
        <rFont val="Calibri"/>
        <family val="2"/>
      </rPr>
      <t>D</t>
    </r>
    <r>
      <rPr>
        <sz val="10"/>
        <rFont val="Calibri"/>
        <family val="2"/>
      </rPr>
      <t>+t</t>
    </r>
    <r>
      <rPr>
        <vertAlign val="subscript"/>
        <sz val="10"/>
        <rFont val="Calibri"/>
        <family val="2"/>
      </rPr>
      <t>N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ref</t>
    </r>
    <r>
      <rPr>
        <sz val="10"/>
        <rFont val="Calibri"/>
        <family val="2"/>
      </rPr>
      <t>/1000=2,7*EK</t>
    </r>
    <r>
      <rPr>
        <vertAlign val="subscript"/>
        <sz val="10"/>
        <rFont val="Calibri"/>
        <family val="2"/>
      </rPr>
      <t xml:space="preserve">,L,ref  </t>
    </r>
  </si>
  <si>
    <r>
      <t>EP</t>
    </r>
    <r>
      <rPr>
        <b/>
        <vertAlign val="subscript"/>
        <sz val="10"/>
        <rFont val="Arial"/>
        <family val="2"/>
      </rPr>
      <t>,L</t>
    </r>
    <r>
      <rPr>
        <b/>
        <sz val="10"/>
        <rFont val="Arial"/>
        <family val="2"/>
      </rPr>
      <t xml:space="preserve"> =</t>
    </r>
  </si>
  <si>
    <r>
      <t>EP</t>
    </r>
    <r>
      <rPr>
        <b/>
        <vertAlign val="subscript"/>
        <sz val="10"/>
        <rFont val="Arial"/>
        <family val="2"/>
      </rPr>
      <t>,L,ref</t>
    </r>
    <r>
      <rPr>
        <b/>
        <sz val="10"/>
        <rFont val="Arial"/>
        <family val="2"/>
      </rPr>
      <t xml:space="preserve"> =</t>
    </r>
  </si>
  <si>
    <r>
      <t>(kW/m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rok)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</si>
</sst>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"/>
    <numFmt numFmtId="166" formatCode="dddd"/>
    <numFmt numFmtId="167" formatCode="0.000000"/>
    <numFmt numFmtId="168" formatCode="0.0000"/>
    <numFmt numFmtId="169" formatCode="0.0"/>
    <numFmt numFmtId="170" formatCode="[$-415]d\ mmmm\ yyyy"/>
  </numFmts>
  <fonts count="77">
    <font>
      <sz val="10"/>
      <name val="Arial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.25"/>
      <color indexed="8"/>
      <name val="Arial CE"/>
      <family val="0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0"/>
      <color indexed="8"/>
      <name val="Arial CE"/>
      <family val="0"/>
    </font>
    <font>
      <sz val="18.75"/>
      <color indexed="8"/>
      <name val="Arial CE"/>
      <family val="0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0"/>
      <color indexed="9"/>
      <name val="Calibri"/>
      <family val="2"/>
    </font>
    <font>
      <b/>
      <vertAlign val="superscript"/>
      <sz val="10"/>
      <color indexed="9"/>
      <name val="Calibri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3"/>
      <color indexed="56"/>
      <name val="Calibri"/>
      <family val="2"/>
    </font>
    <font>
      <sz val="10"/>
      <color indexed="10"/>
      <name val="Calibri"/>
      <family val="2"/>
    </font>
    <font>
      <b/>
      <vertAlign val="subscript"/>
      <sz val="13"/>
      <color indexed="56"/>
      <name val="Calibri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1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0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.25"/>
      <color indexed="8"/>
      <name val="Arial CE"/>
      <family val="0"/>
    </font>
    <font>
      <b/>
      <sz val="1"/>
      <color indexed="8"/>
      <name val="Arial CE"/>
      <family val="0"/>
    </font>
    <font>
      <b/>
      <sz val="18.7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1"/>
      <color theme="3" tint="-0.24993999302387238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0"/>
      <color theme="4" tint="-0.2499399930238723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ck">
        <color theme="4" tint="0.4999800026416778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ck">
        <color theme="4" tint="0.4999800026416778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0" fillId="2" borderId="0" applyNumberFormat="0" applyAlignment="0">
      <protection/>
    </xf>
    <xf numFmtId="166" fontId="16" fillId="26" borderId="1" applyNumberFormat="0">
      <alignment horizontal="center" vertical="center"/>
      <protection/>
    </xf>
    <xf numFmtId="49" fontId="58" fillId="27" borderId="1">
      <alignment horizontal="center" vertical="center" wrapText="1"/>
      <protection/>
    </xf>
    <xf numFmtId="0" fontId="18" fillId="28" borderId="1" applyAlignment="0">
      <protection/>
    </xf>
    <xf numFmtId="0" fontId="59" fillId="25" borderId="2" applyNumberFormat="0" applyAlignment="0">
      <protection locked="0"/>
    </xf>
    <xf numFmtId="0" fontId="60" fillId="29" borderId="3" applyNumberFormat="0" applyAlignment="0" applyProtection="0"/>
    <xf numFmtId="0" fontId="59" fillId="30" borderId="2" applyNumberFormat="0" applyAlignment="0">
      <protection locked="0"/>
    </xf>
    <xf numFmtId="0" fontId="61" fillId="31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63" fillId="32" borderId="5" applyNumberFormat="0" applyAlignment="0" applyProtection="0"/>
    <xf numFmtId="0" fontId="64" fillId="33" borderId="0" applyNumberFormat="0">
      <alignment wrapText="1"/>
      <protection/>
    </xf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9" fillId="29" borderId="2" applyNumberFormat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" fillId="30" borderId="10" applyNumberFormat="0" applyFon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74" fillId="35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2" borderId="0" xfId="39" applyAlignment="1">
      <alignment/>
      <protection/>
    </xf>
    <xf numFmtId="0" fontId="0" fillId="2" borderId="0" xfId="39" applyAlignment="1">
      <alignment wrapText="1"/>
      <protection/>
    </xf>
    <xf numFmtId="0" fontId="0" fillId="2" borderId="0" xfId="39" applyAlignment="1">
      <alignment horizontal="right"/>
      <protection/>
    </xf>
    <xf numFmtId="0" fontId="0" fillId="2" borderId="0" xfId="39" applyAlignment="1">
      <alignment horizontal="center"/>
      <protection/>
    </xf>
    <xf numFmtId="2" fontId="0" fillId="2" borderId="0" xfId="39" applyNumberFormat="1" applyAlignment="1">
      <alignment/>
      <protection/>
    </xf>
    <xf numFmtId="0" fontId="64" fillId="33" borderId="0" xfId="52">
      <alignment wrapText="1"/>
      <protection/>
    </xf>
    <xf numFmtId="49" fontId="58" fillId="27" borderId="1" xfId="41">
      <alignment horizontal="center" vertical="center" wrapText="1"/>
      <protection/>
    </xf>
    <xf numFmtId="0" fontId="16" fillId="26" borderId="1" xfId="40" applyNumberFormat="1">
      <alignment horizontal="center" vertical="center"/>
      <protection/>
    </xf>
    <xf numFmtId="2" fontId="16" fillId="26" borderId="1" xfId="40" applyNumberFormat="1">
      <alignment horizontal="center" vertical="center"/>
      <protection/>
    </xf>
    <xf numFmtId="165" fontId="16" fillId="26" borderId="1" xfId="40" applyNumberFormat="1">
      <alignment horizontal="center" vertical="center"/>
      <protection/>
    </xf>
    <xf numFmtId="0" fontId="18" fillId="28" borderId="1" xfId="42" applyAlignment="1">
      <alignment horizontal="center" vertical="center"/>
      <protection/>
    </xf>
    <xf numFmtId="0" fontId="59" fillId="30" borderId="2" xfId="45" applyNumberFormat="1" applyAlignment="1">
      <alignment horizontal="center" vertical="center"/>
      <protection locked="0"/>
    </xf>
    <xf numFmtId="0" fontId="0" fillId="2" borderId="0" xfId="39" applyNumberFormat="1" applyAlignment="1">
      <alignment horizontal="center" vertical="center"/>
      <protection/>
    </xf>
    <xf numFmtId="0" fontId="16" fillId="26" borderId="1" xfId="40" applyNumberFormat="1" applyAlignment="1">
      <alignment horizontal="left" vertical="center" wrapText="1"/>
      <protection/>
    </xf>
    <xf numFmtId="0" fontId="56" fillId="12" borderId="0" xfId="25" applyAlignment="1">
      <alignment/>
    </xf>
    <xf numFmtId="0" fontId="56" fillId="12" borderId="0" xfId="25" applyAlignment="1">
      <alignment horizontal="right"/>
    </xf>
    <xf numFmtId="0" fontId="75" fillId="12" borderId="0" xfId="25" applyFont="1" applyAlignment="1">
      <alignment horizontal="center"/>
    </xf>
    <xf numFmtId="0" fontId="75" fillId="12" borderId="0" xfId="25" applyFont="1" applyAlignment="1">
      <alignment horizontal="center" wrapText="1"/>
    </xf>
    <xf numFmtId="0" fontId="16" fillId="26" borderId="1" xfId="40" applyNumberFormat="1">
      <alignment horizontal="center" vertical="center"/>
      <protection/>
    </xf>
    <xf numFmtId="0" fontId="18" fillId="2" borderId="0" xfId="39" applyFont="1" applyAlignment="1">
      <alignment/>
      <protection/>
    </xf>
    <xf numFmtId="2" fontId="59" fillId="30" borderId="2" xfId="45" applyNumberFormat="1" applyAlignment="1">
      <alignment horizontal="center" vertical="center"/>
      <protection locked="0"/>
    </xf>
    <xf numFmtId="0" fontId="59" fillId="30" borderId="2" xfId="45" applyAlignment="1">
      <alignment horizontal="center"/>
      <protection locked="0"/>
    </xf>
    <xf numFmtId="0" fontId="0" fillId="2" borderId="0" xfId="39" applyFont="1" applyAlignment="1">
      <alignment/>
      <protection/>
    </xf>
    <xf numFmtId="0" fontId="16" fillId="26" borderId="1" xfId="40" applyNumberFormat="1" applyAlignment="1">
      <alignment vertical="center"/>
      <protection/>
    </xf>
    <xf numFmtId="0" fontId="16" fillId="26" borderId="1" xfId="40" applyNumberFormat="1" applyAlignment="1">
      <alignment vertical="center" wrapText="1"/>
      <protection/>
    </xf>
    <xf numFmtId="0" fontId="16" fillId="26" borderId="11" xfId="40" applyNumberFormat="1" applyBorder="1" applyAlignment="1">
      <alignment horizontal="center" vertical="center"/>
      <protection/>
    </xf>
    <xf numFmtId="0" fontId="16" fillId="26" borderId="12" xfId="40" applyNumberFormat="1" applyBorder="1" applyAlignment="1">
      <alignment horizontal="center" vertical="center"/>
      <protection/>
    </xf>
    <xf numFmtId="0" fontId="16" fillId="26" borderId="13" xfId="40" applyNumberFormat="1" applyBorder="1" applyAlignment="1">
      <alignment vertical="center" wrapText="1"/>
      <protection/>
    </xf>
    <xf numFmtId="49" fontId="58" fillId="27" borderId="1" xfId="41">
      <alignment horizontal="center" vertical="center" wrapText="1"/>
      <protection/>
    </xf>
    <xf numFmtId="0" fontId="59" fillId="30" borderId="2" xfId="45" applyNumberFormat="1" applyAlignment="1">
      <alignment horizontal="left" vertical="center" wrapText="1"/>
      <protection locked="0"/>
    </xf>
    <xf numFmtId="2" fontId="0" fillId="2" borderId="0" xfId="39" applyNumberFormat="1" applyAlignment="1">
      <alignment horizontal="center" vertical="center"/>
      <protection/>
    </xf>
    <xf numFmtId="165" fontId="0" fillId="2" borderId="0" xfId="39" applyNumberFormat="1" applyAlignment="1">
      <alignment horizontal="center" vertical="center"/>
      <protection/>
    </xf>
    <xf numFmtId="0" fontId="0" fillId="2" borderId="0" xfId="39" applyNumberFormat="1" applyAlignment="1">
      <alignment horizontal="center" vertical="center" wrapText="1"/>
      <protection/>
    </xf>
    <xf numFmtId="0" fontId="0" fillId="2" borderId="0" xfId="39" applyFont="1" applyAlignment="1">
      <alignment/>
      <protection/>
    </xf>
    <xf numFmtId="0" fontId="65" fillId="2" borderId="6" xfId="53" applyFill="1" applyAlignment="1">
      <alignment/>
    </xf>
    <xf numFmtId="0" fontId="30" fillId="28" borderId="1" xfId="42" applyFont="1" applyAlignment="1">
      <alignment/>
      <protection/>
    </xf>
    <xf numFmtId="169" fontId="18" fillId="28" borderId="1" xfId="42" applyNumberFormat="1" applyAlignment="1">
      <alignment horizontal="center" vertical="center"/>
      <protection/>
    </xf>
    <xf numFmtId="0" fontId="31" fillId="2" borderId="0" xfId="39" applyFont="1" applyAlignment="1">
      <alignment horizontal="center"/>
      <protection/>
    </xf>
    <xf numFmtId="0" fontId="16" fillId="26" borderId="1" xfId="40" applyNumberFormat="1" applyAlignment="1">
      <alignment horizontal="left" vertical="center"/>
      <protection/>
    </xf>
    <xf numFmtId="169" fontId="16" fillId="26" borderId="1" xfId="40" applyNumberFormat="1" applyAlignment="1">
      <alignment vertical="center"/>
      <protection/>
    </xf>
    <xf numFmtId="0" fontId="66" fillId="2" borderId="7" xfId="54" applyFill="1" applyAlignment="1">
      <alignment/>
    </xf>
    <xf numFmtId="0" fontId="59" fillId="30" borderId="2" xfId="45" applyAlignment="1">
      <alignment horizontal="center" vertical="center"/>
      <protection locked="0"/>
    </xf>
    <xf numFmtId="0" fontId="0" fillId="2" borderId="0" xfId="39" applyFont="1" applyAlignment="1">
      <alignment/>
      <protection/>
    </xf>
    <xf numFmtId="0" fontId="16" fillId="26" borderId="1" xfId="40" applyNumberFormat="1">
      <alignment horizontal="center" vertical="center"/>
      <protection/>
    </xf>
    <xf numFmtId="49" fontId="58" fillId="27" borderId="14" xfId="41" applyBorder="1" applyAlignment="1">
      <alignment horizontal="center" vertical="center" wrapText="1"/>
      <protection/>
    </xf>
    <xf numFmtId="49" fontId="58" fillId="27" borderId="15" xfId="41" applyBorder="1" applyAlignment="1">
      <alignment horizontal="center" vertical="center" wrapText="1"/>
      <protection/>
    </xf>
    <xf numFmtId="0" fontId="73" fillId="2" borderId="0" xfId="64" applyFill="1" applyAlignment="1">
      <alignment horizontal="center" wrapText="1"/>
    </xf>
    <xf numFmtId="0" fontId="56" fillId="12" borderId="0" xfId="25" applyAlignment="1">
      <alignment horizontal="center"/>
    </xf>
    <xf numFmtId="49" fontId="58" fillId="27" borderId="1" xfId="41">
      <alignment horizontal="center" vertical="center" wrapText="1"/>
      <protection/>
    </xf>
    <xf numFmtId="0" fontId="16" fillId="26" borderId="11" xfId="40" applyNumberFormat="1" applyBorder="1" applyAlignment="1">
      <alignment horizontal="center" vertical="center"/>
      <protection/>
    </xf>
    <xf numFmtId="0" fontId="16" fillId="26" borderId="12" xfId="40" applyNumberFormat="1" applyBorder="1" applyAlignment="1">
      <alignment horizontal="center" vertical="center"/>
      <protection/>
    </xf>
    <xf numFmtId="4" fontId="0" fillId="2" borderId="0" xfId="39" applyNumberFormat="1" applyFont="1" applyAlignment="1">
      <alignment horizontal="center"/>
      <protection/>
    </xf>
    <xf numFmtId="0" fontId="64" fillId="33" borderId="0" xfId="52" applyAlignment="1">
      <alignment horizontal="left" wrapText="1"/>
      <protection/>
    </xf>
    <xf numFmtId="0" fontId="16" fillId="26" borderId="16" xfId="40" applyNumberFormat="1" applyBorder="1" applyAlignment="1">
      <alignment horizontal="center" vertical="center"/>
      <protection/>
    </xf>
    <xf numFmtId="0" fontId="16" fillId="26" borderId="17" xfId="40" applyNumberFormat="1" applyBorder="1" applyAlignment="1">
      <alignment horizontal="center" vertical="center"/>
      <protection/>
    </xf>
    <xf numFmtId="0" fontId="65" fillId="2" borderId="6" xfId="53" applyFill="1" applyAlignment="1">
      <alignment horizontal="left"/>
    </xf>
    <xf numFmtId="0" fontId="66" fillId="2" borderId="7" xfId="54" applyFill="1" applyAlignment="1">
      <alignment horizontal="left"/>
    </xf>
    <xf numFmtId="0" fontId="16" fillId="26" borderId="1" xfId="40" applyNumberFormat="1" applyAlignment="1">
      <alignment horizontal="left" vertical="center"/>
      <protection/>
    </xf>
    <xf numFmtId="0" fontId="16" fillId="26" borderId="1" xfId="40" applyNumberFormat="1" applyAlignment="1">
      <alignment horizontal="left" vertical="center" wrapText="1"/>
      <protection/>
    </xf>
    <xf numFmtId="0" fontId="64" fillId="33" borderId="0" xfId="52">
      <alignment wrapText="1"/>
      <protection/>
    </xf>
    <xf numFmtId="0" fontId="59" fillId="30" borderId="18" xfId="45" applyBorder="1" applyAlignment="1">
      <alignment horizontal="left"/>
      <protection locked="0"/>
    </xf>
    <xf numFmtId="0" fontId="59" fillId="30" borderId="19" xfId="45" applyBorder="1" applyAlignment="1">
      <alignment horizontal="left"/>
      <protection locked="0"/>
    </xf>
    <xf numFmtId="0" fontId="59" fillId="30" borderId="20" xfId="45" applyBorder="1" applyAlignment="1">
      <alignment horizontal="left"/>
      <protection locked="0"/>
    </xf>
    <xf numFmtId="0" fontId="16" fillId="26" borderId="1" xfId="40" applyNumberFormat="1" applyAlignment="1">
      <alignment vertical="center" wrapText="1"/>
      <protection/>
    </xf>
    <xf numFmtId="0" fontId="0" fillId="2" borderId="0" xfId="39" applyFont="1" applyAlignment="1">
      <alignment horizontal="left" vertical="top" wrapText="1"/>
      <protection/>
    </xf>
    <xf numFmtId="0" fontId="0" fillId="2" borderId="0" xfId="39" applyFont="1" applyAlignment="1">
      <alignment horizontal="left"/>
      <protection/>
    </xf>
    <xf numFmtId="0" fontId="0" fillId="2" borderId="0" xfId="39" applyFont="1" applyAlignment="1">
      <alignment horizontal="center"/>
      <protection/>
    </xf>
    <xf numFmtId="0" fontId="0" fillId="2" borderId="13" xfId="39" applyFont="1" applyBorder="1" applyAlignment="1">
      <alignment horizontal="left" vertical="center" wrapText="1"/>
      <protection/>
    </xf>
    <xf numFmtId="0" fontId="64" fillId="33" borderId="0" xfId="52" applyAlignment="1">
      <alignment wrapText="1"/>
      <protection/>
    </xf>
    <xf numFmtId="0" fontId="16" fillId="26" borderId="11" xfId="40" applyNumberFormat="1" applyBorder="1" applyAlignment="1">
      <alignment vertical="center" wrapText="1"/>
      <protection/>
    </xf>
    <xf numFmtId="0" fontId="16" fillId="26" borderId="12" xfId="40" applyNumberFormat="1" applyBorder="1" applyAlignment="1">
      <alignment vertical="center" wrapText="1"/>
      <protection/>
    </xf>
    <xf numFmtId="0" fontId="16" fillId="26" borderId="1" xfId="40" applyNumberFormat="1" applyAlignment="1">
      <alignment vertical="center"/>
      <protection/>
    </xf>
    <xf numFmtId="49" fontId="58" fillId="27" borderId="11" xfId="41" applyBorder="1" applyAlignment="1">
      <alignment horizontal="center" vertical="center" wrapText="1"/>
      <protection/>
    </xf>
    <xf numFmtId="49" fontId="58" fillId="27" borderId="12" xfId="41" applyBorder="1" applyAlignment="1">
      <alignment horizontal="center" vertical="center" wrapText="1"/>
      <protection/>
    </xf>
    <xf numFmtId="49" fontId="58" fillId="27" borderId="16" xfId="41" applyBorder="1" applyAlignment="1">
      <alignment horizontal="center" vertical="center" wrapText="1"/>
      <protection/>
    </xf>
    <xf numFmtId="49" fontId="58" fillId="27" borderId="21" xfId="41" applyBorder="1" applyAlignment="1">
      <alignment horizontal="center" vertical="center" wrapText="1"/>
      <protection/>
    </xf>
    <xf numFmtId="49" fontId="58" fillId="27" borderId="17" xfId="41" applyBorder="1" applyAlignment="1">
      <alignment horizontal="center" vertical="center" wrapText="1"/>
      <protection/>
    </xf>
    <xf numFmtId="0" fontId="16" fillId="26" borderId="22" xfId="40" applyNumberFormat="1" applyBorder="1" applyAlignment="1">
      <alignment vertical="center"/>
      <protection/>
    </xf>
    <xf numFmtId="0" fontId="16" fillId="26" borderId="23" xfId="40" applyNumberFormat="1" applyBorder="1" applyAlignment="1">
      <alignment vertical="center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ackground" xfId="39"/>
    <cellStyle name="Background table" xfId="40"/>
    <cellStyle name="Bkgd table header" xfId="41"/>
    <cellStyle name="Bkgd table sum" xfId="42"/>
    <cellStyle name="Dane wejściowe" xfId="43"/>
    <cellStyle name="Dane wyjściowe" xfId="44"/>
    <cellStyle name="Data input" xfId="45"/>
    <cellStyle name="Dobry" xfId="46"/>
    <cellStyle name="Comma" xfId="47"/>
    <cellStyle name="Comma [0]" xfId="48"/>
    <cellStyle name="Hyperlink" xfId="49"/>
    <cellStyle name="Komórka połączona" xfId="50"/>
    <cellStyle name="Komórka zaznaczona" xfId="51"/>
    <cellStyle name="Logo-tekst" xfId="52"/>
    <cellStyle name="Nagłówek 1" xfId="53"/>
    <cellStyle name="Nagłówek 2" xfId="54"/>
    <cellStyle name="Nagłówek 3" xfId="55"/>
    <cellStyle name="Nagłówek 4" xfId="56"/>
    <cellStyle name="Neutralny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kW/m2rok</a:t>
            </a:r>
          </a:p>
        </c:rich>
      </c:tx>
      <c:layout>
        <c:manualLayout>
          <c:xMode val="factor"/>
          <c:yMode val="factor"/>
          <c:x val="-0.309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5775"/>
          <c:w val="0.954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00"/>
                </a:gs>
                <a:gs pos="100000">
                  <a:srgbClr val="0018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760000"/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Wynik!$C$4:$C$5</c:f>
              <c:strCache/>
            </c:strRef>
          </c:cat>
          <c:val>
            <c:numRef>
              <c:f>Wynik!$E$4:$E$5</c:f>
              <c:numCache/>
            </c:numRef>
          </c:val>
        </c:ser>
        <c:axId val="44704970"/>
        <c:axId val="66800411"/>
      </c:barChart>
      <c:catAx>
        <c:axId val="4470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00411"/>
        <c:crosses val="autoZero"/>
        <c:auto val="1"/>
        <c:lblOffset val="100"/>
        <c:tickLblSkip val="1"/>
        <c:noMultiLvlLbl val="0"/>
      </c:catAx>
      <c:valAx>
        <c:axId val="66800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04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W/m2</a:t>
            </a:r>
          </a:p>
        </c:rich>
      </c:tx>
      <c:layout>
        <c:manualLayout>
          <c:xMode val="factor"/>
          <c:yMode val="factor"/>
          <c:x val="-0.485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"/>
          <c:w val="1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tx>
            <c:v>Budynek oceniany</c:v>
          </c:tx>
          <c:spPr>
            <a:gradFill rotWithShape="1">
              <a:gsLst>
                <a:gs pos="0">
                  <a:srgbClr val="760000"/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Dane!$C$13:$C$34</c:f>
              <c:strCache>
                <c:ptCount val="22"/>
                <c:pt idx="0">
                  <c:v>Piwnice, strychy</c:v>
                </c:pt>
                <c:pt idx="1">
                  <c:v>Strefy komunikacyjne, korytarze, hole</c:v>
                </c:pt>
                <c:pt idx="2">
                  <c:v>Pokoje odpoczynku</c:v>
                </c:pt>
                <c:pt idx="3">
                  <c:v>Magazyny, garaże</c:v>
                </c:pt>
                <c:pt idx="4">
                  <c:v>Schody, kl.schod.</c:v>
                </c:pt>
                <c:pt idx="5">
                  <c:v>Szatnie</c:v>
                </c:pt>
                <c:pt idx="6">
                  <c:v>WC</c:v>
                </c:pt>
                <c:pt idx="7">
                  <c:v>Archiwum</c:v>
                </c:pt>
                <c:pt idx="8">
                  <c:v>Szatnie, jadalnie</c:v>
                </c:pt>
                <c:pt idx="9">
                  <c:v>Sale lekcyjne, sale gimnastyczne</c:v>
                </c:pt>
                <c:pt idx="10">
                  <c:v>Pokoje biurowe bez komputerów, pokoje socjalne, świetlica, recepcja</c:v>
                </c:pt>
                <c:pt idx="11">
                  <c:v>Pokoje opieki medycznej</c:v>
                </c:pt>
                <c:pt idx="12">
                  <c:v>Pokoje biurowe z komputerami, biblioteka</c:v>
                </c:pt>
                <c:pt idx="13">
                  <c:v>Sale wykładowe, sale konferencyjne, audiowizualne</c:v>
                </c:pt>
                <c:pt idx="14">
                  <c:v>Kreślarnie, pomieszczenia o długotrwałej i wytężonej pracy wzrokowej</c:v>
                </c:pt>
                <c:pt idx="15">
                  <c:v>Pomieszczenia o długotrwałej i bardzo wytężonej pracy wzrokowej</c:v>
                </c:pt>
                <c:pt idx="20">
                  <c:v>SUMY</c:v>
                </c:pt>
                <c:pt idx="21">
                  <c:v>Sumy WAŻONE</c:v>
                </c:pt>
              </c:strCache>
            </c:strRef>
          </c:cat>
          <c:val>
            <c:numRef>
              <c:f>Dane!$F$13:$F$34</c:f>
              <c:numCache>
                <c:ptCount val="22"/>
                <c:pt idx="0">
                  <c:v>1.6468</c:v>
                </c:pt>
                <c:pt idx="1">
                  <c:v>5.962322183775471</c:v>
                </c:pt>
                <c:pt idx="2">
                  <c:v>0</c:v>
                </c:pt>
                <c:pt idx="3">
                  <c:v>3.272727272727273</c:v>
                </c:pt>
                <c:pt idx="4">
                  <c:v>3.3333333333333335</c:v>
                </c:pt>
                <c:pt idx="5">
                  <c:v>5.6</c:v>
                </c:pt>
                <c:pt idx="6">
                  <c:v>9.025641025641026</c:v>
                </c:pt>
                <c:pt idx="7">
                  <c:v>1.8518518518518519</c:v>
                </c:pt>
                <c:pt idx="8">
                  <c:v>8.603798882681565</c:v>
                </c:pt>
                <c:pt idx="9">
                  <c:v>13.437268002969562</c:v>
                </c:pt>
                <c:pt idx="10">
                  <c:v>6.940298507462686</c:v>
                </c:pt>
                <c:pt idx="11">
                  <c:v>18.333333333333332</c:v>
                </c:pt>
                <c:pt idx="12">
                  <c:v>19.683098591549296</c:v>
                </c:pt>
                <c:pt idx="13">
                  <c:v>36.5804347826087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15.13168847352025</c:v>
                </c:pt>
              </c:numCache>
            </c:numRef>
          </c:val>
        </c:ser>
        <c:ser>
          <c:idx val="1"/>
          <c:order val="1"/>
          <c:tx>
            <c:v>Bydynek referencyjny</c:v>
          </c:tx>
          <c:spPr>
            <a:gradFill rotWithShape="1">
              <a:gsLst>
                <a:gs pos="0">
                  <a:srgbClr val="003300"/>
                </a:gs>
                <a:gs pos="100000">
                  <a:srgbClr val="0018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Dane!$C$13:$C$34</c:f>
              <c:strCache>
                <c:ptCount val="22"/>
                <c:pt idx="0">
                  <c:v>Piwnice, strychy</c:v>
                </c:pt>
                <c:pt idx="1">
                  <c:v>Strefy komunikacyjne, korytarze, hole</c:v>
                </c:pt>
                <c:pt idx="2">
                  <c:v>Pokoje odpoczynku</c:v>
                </c:pt>
                <c:pt idx="3">
                  <c:v>Magazyny, garaże</c:v>
                </c:pt>
                <c:pt idx="4">
                  <c:v>Schody, kl.schod.</c:v>
                </c:pt>
                <c:pt idx="5">
                  <c:v>Szatnie</c:v>
                </c:pt>
                <c:pt idx="6">
                  <c:v>WC</c:v>
                </c:pt>
                <c:pt idx="7">
                  <c:v>Archiwum</c:v>
                </c:pt>
                <c:pt idx="8">
                  <c:v>Szatnie, jadalnie</c:v>
                </c:pt>
                <c:pt idx="9">
                  <c:v>Sale lekcyjne, sale gimnastyczne</c:v>
                </c:pt>
                <c:pt idx="10">
                  <c:v>Pokoje biurowe bez komputerów, pokoje socjalne, świetlica, recepcja</c:v>
                </c:pt>
                <c:pt idx="11">
                  <c:v>Pokoje opieki medycznej</c:v>
                </c:pt>
                <c:pt idx="12">
                  <c:v>Pokoje biurowe z komputerami, biblioteka</c:v>
                </c:pt>
                <c:pt idx="13">
                  <c:v>Sale wykładowe, sale konferencyjne, audiowizualne</c:v>
                </c:pt>
                <c:pt idx="14">
                  <c:v>Kreślarnie, pomieszczenia o długotrwałej i wytężonej pracy wzrokowej</c:v>
                </c:pt>
                <c:pt idx="15">
                  <c:v>Pomieszczenia o długotrwałej i bardzo wytężonej pracy wzrokowej</c:v>
                </c:pt>
                <c:pt idx="20">
                  <c:v>SUMY</c:v>
                </c:pt>
                <c:pt idx="21">
                  <c:v>Sumy WAŻONE</c:v>
                </c:pt>
              </c:strCache>
            </c:strRef>
          </c:cat>
          <c:val>
            <c:numRef>
              <c:f>Dane!$G$13:$G$34</c:f>
              <c:numCache>
                <c:ptCount val="22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12</c:v>
                </c:pt>
                <c:pt idx="10">
                  <c:v>12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30</c:v>
                </c:pt>
                <c:pt idx="15">
                  <c:v>40</c:v>
                </c:pt>
              </c:numCache>
            </c:numRef>
          </c:val>
        </c:ser>
        <c:axId val="64332788"/>
        <c:axId val="42124181"/>
      </c:barChart>
      <c:catAx>
        <c:axId val="6433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24181"/>
        <c:crosses val="autoZero"/>
        <c:auto val="1"/>
        <c:lblOffset val="100"/>
        <c:tickLblSkip val="1"/>
        <c:noMultiLvlLbl val="0"/>
      </c:catAx>
      <c:valAx>
        <c:axId val="42124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32788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00375"/>
          <c:w val="0.1005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64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7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25"/>
          <c:y val="0.12625"/>
          <c:w val="0.92575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Dane!$F$12</c:f>
              <c:strCache>
                <c:ptCount val="1"/>
                <c:pt idx="0">
                  <c:v>PN,j
W/m2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Dane!$G$13:$G$34</c:f>
              <c:numCache>
                <c:ptCount val="22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12</c:v>
                </c:pt>
                <c:pt idx="10">
                  <c:v>12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30</c:v>
                </c:pt>
                <c:pt idx="15">
                  <c:v>40</c:v>
                </c:pt>
              </c:numCache>
            </c:numRef>
          </c:xVal>
          <c:yVal>
            <c:numRef>
              <c:f>Dane!$F$13:$F$34</c:f>
              <c:numCache>
                <c:ptCount val="22"/>
                <c:pt idx="0">
                  <c:v>1.6468</c:v>
                </c:pt>
                <c:pt idx="1">
                  <c:v>5.962322183775471</c:v>
                </c:pt>
                <c:pt idx="2">
                  <c:v>0</c:v>
                </c:pt>
                <c:pt idx="3">
                  <c:v>3.272727272727273</c:v>
                </c:pt>
                <c:pt idx="4">
                  <c:v>3.3333333333333335</c:v>
                </c:pt>
                <c:pt idx="5">
                  <c:v>5.6</c:v>
                </c:pt>
                <c:pt idx="6">
                  <c:v>9.025641025641026</c:v>
                </c:pt>
                <c:pt idx="7">
                  <c:v>1.8518518518518519</c:v>
                </c:pt>
                <c:pt idx="8">
                  <c:v>8.603798882681565</c:v>
                </c:pt>
                <c:pt idx="9">
                  <c:v>13.437268002969562</c:v>
                </c:pt>
                <c:pt idx="10">
                  <c:v>6.940298507462686</c:v>
                </c:pt>
                <c:pt idx="11">
                  <c:v>18.333333333333332</c:v>
                </c:pt>
                <c:pt idx="12">
                  <c:v>19.683098591549296</c:v>
                </c:pt>
                <c:pt idx="13">
                  <c:v>36.5804347826087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15.13168847352025</c:v>
                </c:pt>
              </c:numCache>
            </c:numRef>
          </c:yVal>
          <c:smooth val="0"/>
        </c:ser>
        <c:axId val="39777192"/>
        <c:axId val="22450409"/>
      </c:scatterChart>
      <c:valAx>
        <c:axId val="39777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</a:rPr>
                  <a:t>referencyjne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0409"/>
        <c:crosses val="autoZero"/>
        <c:crossBetween val="midCat"/>
        <c:dispUnits/>
      </c:valAx>
      <c:valAx>
        <c:axId val="22450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</a:rPr>
                  <a:t>budynek oceniany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7192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75"/>
          <c:w val="0.9795"/>
          <c:h val="0.9665"/>
        </c:manualLayout>
      </c:layout>
      <c:barChart>
        <c:barDir val="col"/>
        <c:grouping val="clustered"/>
        <c:varyColors val="0"/>
        <c:axId val="43573310"/>
        <c:axId val="56615471"/>
      </c:barChart>
      <c:catAx>
        <c:axId val="435733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615471"/>
        <c:crosses val="autoZero"/>
        <c:auto val="1"/>
        <c:lblOffset val="100"/>
        <c:tickLblSkip val="1"/>
        <c:noMultiLvlLbl val="0"/>
      </c:catAx>
      <c:valAx>
        <c:axId val="5661547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573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3219450</xdr:colOff>
      <xdr:row>1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71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133350</xdr:rowOff>
    </xdr:from>
    <xdr:to>
      <xdr:col>14</xdr:col>
      <xdr:colOff>0</xdr:colOff>
      <xdr:row>12</xdr:row>
      <xdr:rowOff>0</xdr:rowOff>
    </xdr:to>
    <xdr:graphicFrame>
      <xdr:nvGraphicFramePr>
        <xdr:cNvPr id="1" name="Wykres 1025"/>
        <xdr:cNvGraphicFramePr/>
      </xdr:nvGraphicFramePr>
      <xdr:xfrm>
        <a:off x="4543425" y="133350"/>
        <a:ext cx="44291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15</xdr:row>
      <xdr:rowOff>161925</xdr:rowOff>
    </xdr:from>
    <xdr:to>
      <xdr:col>25</xdr:col>
      <xdr:colOff>85725</xdr:colOff>
      <xdr:row>46</xdr:row>
      <xdr:rowOff>161925</xdr:rowOff>
    </xdr:to>
    <xdr:graphicFrame>
      <xdr:nvGraphicFramePr>
        <xdr:cNvPr id="2" name="Wykres 1026"/>
        <xdr:cNvGraphicFramePr/>
      </xdr:nvGraphicFramePr>
      <xdr:xfrm>
        <a:off x="228600" y="3286125"/>
        <a:ext cx="155352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0.90475</cdr:x>
      <cdr:y>1</cdr:y>
    </cdr:to>
    <cdr:graphicFrame>
      <cdr:nvGraphicFramePr>
        <cdr:cNvPr id="1" name="Chart 25"/>
        <cdr:cNvGraphicFramePr/>
      </cdr:nvGraphicFramePr>
      <cdr:xfrm>
        <a:off x="0" y="0"/>
        <a:ext cx="8496300" cy="61626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6"/>
  <sheetViews>
    <sheetView tabSelected="1" workbookViewId="0" topLeftCell="A1">
      <selection activeCell="B8" sqref="B8:I8"/>
    </sheetView>
  </sheetViews>
  <sheetFormatPr defaultColWidth="9.140625" defaultRowHeight="12.75"/>
  <cols>
    <col min="1" max="1" width="7.57421875" style="1" customWidth="1"/>
    <col min="2" max="2" width="9.7109375" style="1" customWidth="1"/>
    <col min="3" max="3" width="50.421875" style="1" customWidth="1"/>
    <col min="4" max="4" width="9.421875" style="1" customWidth="1"/>
    <col min="5" max="5" width="11.00390625" style="1" customWidth="1"/>
    <col min="6" max="7" width="9.421875" style="1" customWidth="1"/>
    <col min="8" max="8" width="10.00390625" style="1" customWidth="1"/>
    <col min="9" max="9" width="18.00390625" style="1" customWidth="1"/>
    <col min="10" max="14" width="9.140625" style="1" customWidth="1"/>
    <col min="15" max="15" width="62.421875" style="1" customWidth="1"/>
    <col min="16" max="16" width="13.7109375" style="1" customWidth="1"/>
    <col min="17" max="16384" width="9.140625" style="1" customWidth="1"/>
  </cols>
  <sheetData>
    <row r="1" s="6" customFormat="1" ht="33.75" customHeight="1"/>
    <row r="2" spans="1:12" s="6" customFormat="1" ht="12.75" customHeight="1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ht="12.75"/>
    <row r="4" spans="1:14" ht="22.5">
      <c r="A4" s="47" t="s">
        <v>17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ht="18" customHeight="1"/>
    <row r="6" spans="2:7" ht="18.75">
      <c r="B6" s="48" t="s">
        <v>51</v>
      </c>
      <c r="C6" s="48"/>
      <c r="D6" s="48"/>
      <c r="E6" s="48"/>
      <c r="F6" s="48"/>
      <c r="G6" s="48"/>
    </row>
    <row r="7" spans="2:7" ht="40.5">
      <c r="B7" s="15" t="s">
        <v>15</v>
      </c>
      <c r="C7" s="16" t="s">
        <v>50</v>
      </c>
      <c r="D7" s="17" t="s">
        <v>46</v>
      </c>
      <c r="E7" s="17" t="s">
        <v>47</v>
      </c>
      <c r="F7" s="18" t="s">
        <v>48</v>
      </c>
      <c r="G7" s="18" t="s">
        <v>49</v>
      </c>
    </row>
    <row r="8" spans="1:9" ht="15">
      <c r="A8" s="20" t="s">
        <v>24</v>
      </c>
      <c r="B8" s="61" t="s">
        <v>25</v>
      </c>
      <c r="C8" s="62"/>
      <c r="D8" s="62"/>
      <c r="E8" s="62"/>
      <c r="F8" s="62"/>
      <c r="G8" s="62"/>
      <c r="H8" s="62"/>
      <c r="I8" s="63"/>
    </row>
    <row r="9" ht="12.75"/>
    <row r="10" spans="1:9" ht="20.25" thickBot="1">
      <c r="A10" s="56" t="s">
        <v>0</v>
      </c>
      <c r="B10" s="56"/>
      <c r="C10" s="56"/>
      <c r="D10" s="56"/>
      <c r="E10" s="56"/>
      <c r="F10" s="56"/>
      <c r="G10" s="56"/>
      <c r="H10" s="56"/>
      <c r="I10" s="56"/>
    </row>
    <row r="11" spans="2:8" ht="13.5" thickTop="1">
      <c r="B11" s="4"/>
      <c r="C11" s="4"/>
      <c r="D11" s="4"/>
      <c r="E11" s="4"/>
      <c r="F11" s="4"/>
      <c r="G11" s="4"/>
      <c r="H11" s="4"/>
    </row>
    <row r="12" spans="1:19" ht="85.5">
      <c r="A12" s="4"/>
      <c r="B12" s="7" t="s">
        <v>1</v>
      </c>
      <c r="C12" s="7" t="s">
        <v>2</v>
      </c>
      <c r="D12" s="7" t="s">
        <v>53</v>
      </c>
      <c r="E12" s="7" t="s">
        <v>52</v>
      </c>
      <c r="F12" s="7" t="s">
        <v>54</v>
      </c>
      <c r="G12" s="7" t="s">
        <v>55</v>
      </c>
      <c r="H12" s="7" t="s">
        <v>56</v>
      </c>
      <c r="N12" s="52" t="s">
        <v>67</v>
      </c>
      <c r="O12" s="52"/>
      <c r="P12" s="43" t="s">
        <v>68</v>
      </c>
      <c r="S12" s="23"/>
    </row>
    <row r="13" spans="1:14" ht="25.5" customHeight="1">
      <c r="A13" s="4"/>
      <c r="B13" s="12">
        <v>50</v>
      </c>
      <c r="C13" s="30" t="s">
        <v>20</v>
      </c>
      <c r="D13" s="21">
        <v>500</v>
      </c>
      <c r="E13" s="21">
        <v>823.4</v>
      </c>
      <c r="F13" s="9">
        <f>_xlfn.IFERROR(E13/D13,"-")</f>
        <v>1.6468</v>
      </c>
      <c r="G13" s="21">
        <v>2</v>
      </c>
      <c r="H13" s="9">
        <f>G13*D13</f>
        <v>1000</v>
      </c>
      <c r="I13" s="8" t="str">
        <f>IF(D13&gt;0,(IF(F13&lt;0.9*G13,"NIEDOŚWIETLENIE",IF(F13&gt;1.1*G13,"PRZEŚWIETLENIE","OK"))),"-")</f>
        <v>NIEDOŚWIETLENIE</v>
      </c>
      <c r="N13" s="23" t="s">
        <v>57</v>
      </c>
    </row>
    <row r="14" spans="1:16" ht="25.5" customHeight="1">
      <c r="A14" s="4"/>
      <c r="B14" s="12">
        <v>100</v>
      </c>
      <c r="C14" s="30" t="s">
        <v>21</v>
      </c>
      <c r="D14" s="21">
        <v>1300.5</v>
      </c>
      <c r="E14" s="21">
        <v>7754</v>
      </c>
      <c r="F14" s="9">
        <f>_xlfn.IFERROR(E14/D14,"-")</f>
        <v>5.962322183775471</v>
      </c>
      <c r="G14" s="21">
        <v>4</v>
      </c>
      <c r="H14" s="9">
        <f aca="true" t="shared" si="0" ref="H14:H32">G14*D14</f>
        <v>5202</v>
      </c>
      <c r="I14" s="8" t="str">
        <f aca="true" t="shared" si="1" ref="I14:I32">IF(D14&gt;0,(IF(F14&lt;0.9*G14,"NIEDOŚWIETLENIE",IF(F14&gt;1.1*G14,"PRZEŚWIETLENIE","OK"))),"-")</f>
        <v>PRZEŚWIETLENIE</v>
      </c>
      <c r="N14" s="44" t="s">
        <v>82</v>
      </c>
      <c r="O14" s="64" t="s">
        <v>58</v>
      </c>
      <c r="P14" s="44" t="s">
        <v>88</v>
      </c>
    </row>
    <row r="15" spans="1:16" ht="25.5" customHeight="1">
      <c r="A15" s="4"/>
      <c r="B15" s="12">
        <v>100</v>
      </c>
      <c r="C15" s="30" t="s">
        <v>45</v>
      </c>
      <c r="D15" s="21"/>
      <c r="E15" s="21"/>
      <c r="F15" s="9" t="str">
        <f>_xlfn.IFERROR(E15/D15,"-")</f>
        <v>-</v>
      </c>
      <c r="G15" s="21">
        <v>4</v>
      </c>
      <c r="H15" s="9">
        <f t="shared" si="0"/>
        <v>0</v>
      </c>
      <c r="I15" s="8" t="str">
        <f t="shared" si="1"/>
        <v>-</v>
      </c>
      <c r="N15" s="44"/>
      <c r="O15" s="64"/>
      <c r="P15" s="44"/>
    </row>
    <row r="16" spans="1:16" ht="25.5" customHeight="1">
      <c r="A16" s="4"/>
      <c r="B16" s="12">
        <v>100</v>
      </c>
      <c r="C16" s="30" t="s">
        <v>44</v>
      </c>
      <c r="D16" s="21">
        <v>55</v>
      </c>
      <c r="E16" s="21">
        <v>180</v>
      </c>
      <c r="F16" s="9">
        <f aca="true" t="shared" si="2" ref="F16:F32">_xlfn.IFERROR(E16/D16,"-")</f>
        <v>3.272727272727273</v>
      </c>
      <c r="G16" s="21">
        <v>4</v>
      </c>
      <c r="H16" s="9">
        <f t="shared" si="0"/>
        <v>220</v>
      </c>
      <c r="I16" s="8" t="str">
        <f t="shared" si="1"/>
        <v>NIEDOŚWIETLENIE</v>
      </c>
      <c r="N16" s="8" t="s">
        <v>83</v>
      </c>
      <c r="O16" s="24" t="s">
        <v>89</v>
      </c>
      <c r="P16" s="8" t="s">
        <v>59</v>
      </c>
    </row>
    <row r="17" spans="1:16" ht="25.5" customHeight="1">
      <c r="A17" s="4"/>
      <c r="B17" s="12">
        <v>150</v>
      </c>
      <c r="C17" s="30" t="s">
        <v>3</v>
      </c>
      <c r="D17" s="21">
        <v>420</v>
      </c>
      <c r="E17" s="21">
        <v>1400</v>
      </c>
      <c r="F17" s="9">
        <f t="shared" si="2"/>
        <v>3.3333333333333335</v>
      </c>
      <c r="G17" s="21">
        <v>6</v>
      </c>
      <c r="H17" s="9">
        <f t="shared" si="0"/>
        <v>2520</v>
      </c>
      <c r="I17" s="8" t="str">
        <f t="shared" si="1"/>
        <v>NIEDOŚWIETLENIE</v>
      </c>
      <c r="N17" s="8" t="s">
        <v>84</v>
      </c>
      <c r="O17" s="24" t="s">
        <v>90</v>
      </c>
      <c r="P17" s="8" t="s">
        <v>59</v>
      </c>
    </row>
    <row r="18" spans="1:16" ht="25.5" customHeight="1">
      <c r="A18" s="4"/>
      <c r="B18" s="12">
        <v>200</v>
      </c>
      <c r="C18" s="30" t="s">
        <v>42</v>
      </c>
      <c r="D18" s="21">
        <v>100</v>
      </c>
      <c r="E18" s="21">
        <v>560</v>
      </c>
      <c r="F18" s="9">
        <f t="shared" si="2"/>
        <v>5.6</v>
      </c>
      <c r="G18" s="21">
        <v>8</v>
      </c>
      <c r="H18" s="9">
        <f t="shared" si="0"/>
        <v>800</v>
      </c>
      <c r="I18" s="8" t="str">
        <f t="shared" si="1"/>
        <v>NIEDOŚWIETLENIE</v>
      </c>
      <c r="N18" s="50" t="s">
        <v>85</v>
      </c>
      <c r="O18" s="70" t="s">
        <v>60</v>
      </c>
      <c r="P18" s="26"/>
    </row>
    <row r="19" spans="1:16" ht="25.5" customHeight="1">
      <c r="A19" s="4"/>
      <c r="B19" s="12">
        <v>200</v>
      </c>
      <c r="C19" s="30" t="s">
        <v>22</v>
      </c>
      <c r="D19" s="21">
        <v>97.5</v>
      </c>
      <c r="E19" s="21">
        <v>880</v>
      </c>
      <c r="F19" s="9">
        <f t="shared" si="2"/>
        <v>9.025641025641026</v>
      </c>
      <c r="G19" s="21">
        <v>8</v>
      </c>
      <c r="H19" s="9">
        <f t="shared" si="0"/>
        <v>780</v>
      </c>
      <c r="I19" s="8" t="str">
        <f t="shared" si="1"/>
        <v>PRZEŚWIETLENIE</v>
      </c>
      <c r="N19" s="51"/>
      <c r="O19" s="71"/>
      <c r="P19" s="27"/>
    </row>
    <row r="20" spans="1:16" ht="25.5" customHeight="1">
      <c r="A20" s="4"/>
      <c r="B20" s="12">
        <v>200</v>
      </c>
      <c r="C20" s="30" t="s">
        <v>43</v>
      </c>
      <c r="D20" s="21">
        <v>27</v>
      </c>
      <c r="E20" s="21">
        <v>50</v>
      </c>
      <c r="F20" s="9">
        <f t="shared" si="2"/>
        <v>1.8518518518518519</v>
      </c>
      <c r="G20" s="21">
        <v>8</v>
      </c>
      <c r="H20" s="9">
        <f t="shared" si="0"/>
        <v>216</v>
      </c>
      <c r="I20" s="8" t="str">
        <f t="shared" si="1"/>
        <v>NIEDOŚWIETLENIE</v>
      </c>
      <c r="N20" s="26" t="s">
        <v>86</v>
      </c>
      <c r="O20" s="28" t="s">
        <v>61</v>
      </c>
      <c r="P20" s="8"/>
    </row>
    <row r="21" spans="1:16" ht="25.5" customHeight="1">
      <c r="A21" s="4"/>
      <c r="B21" s="12">
        <v>200</v>
      </c>
      <c r="C21" s="30" t="s">
        <v>41</v>
      </c>
      <c r="D21" s="21">
        <v>895</v>
      </c>
      <c r="E21" s="21">
        <v>7700.4</v>
      </c>
      <c r="F21" s="9">
        <f t="shared" si="2"/>
        <v>8.603798882681565</v>
      </c>
      <c r="G21" s="21">
        <v>8</v>
      </c>
      <c r="H21" s="9">
        <f t="shared" si="0"/>
        <v>7160</v>
      </c>
      <c r="I21" s="8" t="str">
        <f t="shared" si="1"/>
        <v>OK</v>
      </c>
      <c r="N21" s="8" t="s">
        <v>87</v>
      </c>
      <c r="O21" s="25" t="s">
        <v>81</v>
      </c>
      <c r="P21" s="8"/>
    </row>
    <row r="22" spans="1:14" ht="25.5" customHeight="1">
      <c r="A22" s="4"/>
      <c r="B22" s="12">
        <v>300</v>
      </c>
      <c r="C22" s="30" t="s">
        <v>40</v>
      </c>
      <c r="D22" s="21">
        <v>1347</v>
      </c>
      <c r="E22" s="21">
        <v>18100</v>
      </c>
      <c r="F22" s="9">
        <f t="shared" si="2"/>
        <v>13.437268002969562</v>
      </c>
      <c r="G22" s="21">
        <v>12</v>
      </c>
      <c r="H22" s="9">
        <f t="shared" si="0"/>
        <v>16164</v>
      </c>
      <c r="I22" s="8" t="str">
        <f t="shared" si="1"/>
        <v>PRZEŚWIETLENIE</v>
      </c>
      <c r="N22" s="23" t="s">
        <v>69</v>
      </c>
    </row>
    <row r="23" spans="1:14" ht="25.5" customHeight="1">
      <c r="A23" s="4"/>
      <c r="B23" s="12">
        <v>300</v>
      </c>
      <c r="C23" s="30" t="s">
        <v>39</v>
      </c>
      <c r="D23" s="21">
        <v>67</v>
      </c>
      <c r="E23" s="21">
        <v>465</v>
      </c>
      <c r="F23" s="9">
        <f t="shared" si="2"/>
        <v>6.940298507462686</v>
      </c>
      <c r="G23" s="21">
        <v>12</v>
      </c>
      <c r="H23" s="9">
        <f t="shared" si="0"/>
        <v>804</v>
      </c>
      <c r="I23" s="8" t="str">
        <f t="shared" si="1"/>
        <v>NIEDOŚWIETLENIE</v>
      </c>
      <c r="N23" s="23" t="s">
        <v>62</v>
      </c>
    </row>
    <row r="24" spans="1:14" ht="25.5" customHeight="1">
      <c r="A24" s="4"/>
      <c r="B24" s="12">
        <v>500</v>
      </c>
      <c r="C24" s="30" t="s">
        <v>26</v>
      </c>
      <c r="D24" s="21">
        <v>30</v>
      </c>
      <c r="E24" s="21">
        <v>550</v>
      </c>
      <c r="F24" s="9">
        <f t="shared" si="2"/>
        <v>18.333333333333332</v>
      </c>
      <c r="G24" s="21">
        <v>20</v>
      </c>
      <c r="H24" s="9">
        <f t="shared" si="0"/>
        <v>600</v>
      </c>
      <c r="I24" s="8" t="str">
        <f t="shared" si="1"/>
        <v>OK</v>
      </c>
      <c r="N24" s="23" t="s">
        <v>63</v>
      </c>
    </row>
    <row r="25" spans="1:14" ht="25.5" customHeight="1">
      <c r="A25" s="4"/>
      <c r="B25" s="12">
        <v>500</v>
      </c>
      <c r="C25" s="30" t="s">
        <v>38</v>
      </c>
      <c r="D25" s="21">
        <v>284</v>
      </c>
      <c r="E25" s="21">
        <v>5590</v>
      </c>
      <c r="F25" s="9">
        <f t="shared" si="2"/>
        <v>19.683098591549296</v>
      </c>
      <c r="G25" s="21">
        <v>20</v>
      </c>
      <c r="H25" s="9">
        <f t="shared" si="0"/>
        <v>5680</v>
      </c>
      <c r="I25" s="8" t="str">
        <f t="shared" si="1"/>
        <v>OK</v>
      </c>
      <c r="N25" s="23" t="s">
        <v>64</v>
      </c>
    </row>
    <row r="26" spans="1:14" ht="25.5" customHeight="1">
      <c r="A26" s="4"/>
      <c r="B26" s="12">
        <v>500</v>
      </c>
      <c r="C26" s="30" t="s">
        <v>70</v>
      </c>
      <c r="D26" s="21">
        <v>690</v>
      </c>
      <c r="E26" s="21">
        <v>25240.5</v>
      </c>
      <c r="F26" s="9">
        <f t="shared" si="2"/>
        <v>36.5804347826087</v>
      </c>
      <c r="G26" s="21">
        <v>20</v>
      </c>
      <c r="H26" s="9">
        <f t="shared" si="0"/>
        <v>13800</v>
      </c>
      <c r="I26" s="8" t="str">
        <f t="shared" si="1"/>
        <v>PRZEŚWIETLENIE</v>
      </c>
      <c r="N26" s="23" t="s">
        <v>65</v>
      </c>
    </row>
    <row r="27" spans="1:14" ht="25.5" customHeight="1">
      <c r="A27" s="4"/>
      <c r="B27" s="12">
        <v>750</v>
      </c>
      <c r="C27" s="30" t="s">
        <v>36</v>
      </c>
      <c r="D27" s="21"/>
      <c r="E27" s="21"/>
      <c r="F27" s="9" t="str">
        <f t="shared" si="2"/>
        <v>-</v>
      </c>
      <c r="G27" s="21">
        <v>30</v>
      </c>
      <c r="H27" s="9">
        <f t="shared" si="0"/>
        <v>0</v>
      </c>
      <c r="I27" s="8" t="str">
        <f t="shared" si="1"/>
        <v>-</v>
      </c>
      <c r="N27" s="23" t="s">
        <v>66</v>
      </c>
    </row>
    <row r="28" spans="1:9" ht="25.5" customHeight="1">
      <c r="A28" s="4"/>
      <c r="B28" s="12">
        <v>1000</v>
      </c>
      <c r="C28" s="30" t="s">
        <v>37</v>
      </c>
      <c r="D28" s="21"/>
      <c r="E28" s="21"/>
      <c r="F28" s="9" t="str">
        <f t="shared" si="2"/>
        <v>-</v>
      </c>
      <c r="G28" s="21">
        <v>40</v>
      </c>
      <c r="H28" s="9">
        <f t="shared" si="0"/>
        <v>0</v>
      </c>
      <c r="I28" s="8" t="str">
        <f t="shared" si="1"/>
        <v>-</v>
      </c>
    </row>
    <row r="29" spans="1:18" ht="25.5" customHeight="1" thickBot="1">
      <c r="A29" s="4"/>
      <c r="B29" s="12"/>
      <c r="C29" s="12"/>
      <c r="D29" s="21"/>
      <c r="E29" s="21"/>
      <c r="F29" s="9" t="str">
        <f t="shared" si="2"/>
        <v>-</v>
      </c>
      <c r="G29" s="21"/>
      <c r="H29" s="9">
        <f t="shared" si="0"/>
        <v>0</v>
      </c>
      <c r="I29" s="8" t="str">
        <f t="shared" si="1"/>
        <v>-</v>
      </c>
      <c r="N29" s="41" t="s">
        <v>71</v>
      </c>
      <c r="O29" s="41" t="s">
        <v>72</v>
      </c>
      <c r="P29" s="41"/>
      <c r="Q29" s="41"/>
      <c r="R29" s="41"/>
    </row>
    <row r="30" spans="1:18" ht="25.5" customHeight="1" thickTop="1">
      <c r="A30" s="4"/>
      <c r="B30" s="12"/>
      <c r="C30" s="12"/>
      <c r="D30" s="21"/>
      <c r="E30" s="21"/>
      <c r="F30" s="9" t="str">
        <f t="shared" si="2"/>
        <v>-</v>
      </c>
      <c r="G30" s="21"/>
      <c r="H30" s="9">
        <f t="shared" si="0"/>
        <v>0</v>
      </c>
      <c r="I30" s="8" t="str">
        <f t="shared" si="1"/>
        <v>-</v>
      </c>
      <c r="N30" s="49" t="s">
        <v>102</v>
      </c>
      <c r="O30" s="73" t="s">
        <v>73</v>
      </c>
      <c r="P30" s="75" t="s">
        <v>74</v>
      </c>
      <c r="Q30" s="76"/>
      <c r="R30" s="77"/>
    </row>
    <row r="31" spans="1:28" ht="25.5" customHeight="1">
      <c r="A31" s="4"/>
      <c r="B31" s="12"/>
      <c r="C31" s="12"/>
      <c r="D31" s="21"/>
      <c r="E31" s="21"/>
      <c r="F31" s="9" t="str">
        <f t="shared" si="2"/>
        <v>-</v>
      </c>
      <c r="G31" s="21"/>
      <c r="H31" s="9">
        <f t="shared" si="0"/>
        <v>0</v>
      </c>
      <c r="I31" s="8" t="str">
        <f t="shared" si="1"/>
        <v>-</v>
      </c>
      <c r="N31" s="49"/>
      <c r="O31" s="74"/>
      <c r="P31" s="7" t="s">
        <v>91</v>
      </c>
      <c r="Q31" s="7" t="s">
        <v>92</v>
      </c>
      <c r="R31" s="7" t="s">
        <v>93</v>
      </c>
      <c r="V31" s="23"/>
      <c r="W31" s="23"/>
      <c r="X31" s="23"/>
      <c r="Y31" s="23"/>
      <c r="Z31" s="23"/>
      <c r="AA31" s="23"/>
      <c r="AB31" s="23"/>
    </row>
    <row r="32" spans="1:21" ht="25.5" customHeight="1">
      <c r="A32" s="4"/>
      <c r="B32" s="12"/>
      <c r="C32" s="12"/>
      <c r="D32" s="21"/>
      <c r="E32" s="21"/>
      <c r="F32" s="9" t="str">
        <f t="shared" si="2"/>
        <v>-</v>
      </c>
      <c r="G32" s="21"/>
      <c r="H32" s="9">
        <f t="shared" si="0"/>
        <v>0</v>
      </c>
      <c r="I32" s="8" t="str">
        <f t="shared" si="1"/>
        <v>-</v>
      </c>
      <c r="N32" s="8">
        <v>1</v>
      </c>
      <c r="O32" s="24" t="s">
        <v>75</v>
      </c>
      <c r="P32" s="8">
        <v>2250</v>
      </c>
      <c r="Q32" s="8">
        <v>250</v>
      </c>
      <c r="R32" s="8">
        <v>2500</v>
      </c>
      <c r="U32" s="23"/>
    </row>
    <row r="33" spans="2:21" ht="25.5" customHeight="1">
      <c r="B33" s="8"/>
      <c r="C33" s="11" t="s">
        <v>4</v>
      </c>
      <c r="D33" s="11">
        <f>SUM(D16:D32)</f>
        <v>4012.5</v>
      </c>
      <c r="E33" s="11">
        <f>SUM(E16:E32)</f>
        <v>60715.9</v>
      </c>
      <c r="F33" s="8"/>
      <c r="G33" s="8"/>
      <c r="H33" s="11">
        <f>SUM(H16:H32)</f>
        <v>48744</v>
      </c>
      <c r="I33" s="13"/>
      <c r="N33" s="8">
        <v>2</v>
      </c>
      <c r="O33" s="24" t="s">
        <v>76</v>
      </c>
      <c r="P33" s="8">
        <v>1800</v>
      </c>
      <c r="Q33" s="8">
        <v>200</v>
      </c>
      <c r="R33" s="8">
        <v>2000</v>
      </c>
      <c r="U33" s="23"/>
    </row>
    <row r="34" spans="2:21" ht="25.5" customHeight="1">
      <c r="B34" s="8"/>
      <c r="C34" s="11" t="s">
        <v>5</v>
      </c>
      <c r="D34" s="11"/>
      <c r="E34" s="11"/>
      <c r="F34" s="11">
        <f>E33/D33</f>
        <v>15.13168847352025</v>
      </c>
      <c r="G34" s="11"/>
      <c r="H34" s="11">
        <f>H33/D33</f>
        <v>12.14803738317757</v>
      </c>
      <c r="I34" s="13"/>
      <c r="N34" s="8">
        <v>3</v>
      </c>
      <c r="O34" s="24" t="s">
        <v>77</v>
      </c>
      <c r="P34" s="8">
        <v>3000</v>
      </c>
      <c r="Q34" s="8">
        <v>2000</v>
      </c>
      <c r="R34" s="8">
        <v>5000</v>
      </c>
      <c r="U34" s="23"/>
    </row>
    <row r="35" spans="2:21" ht="25.5" customHeight="1">
      <c r="B35" s="13"/>
      <c r="C35" s="13"/>
      <c r="D35" s="13"/>
      <c r="E35" s="13"/>
      <c r="F35" s="32"/>
      <c r="G35" s="31"/>
      <c r="H35" s="33"/>
      <c r="I35" s="13"/>
      <c r="N35" s="8">
        <v>4</v>
      </c>
      <c r="O35" s="24" t="s">
        <v>78</v>
      </c>
      <c r="P35" s="8">
        <v>1250</v>
      </c>
      <c r="Q35" s="8">
        <v>1250</v>
      </c>
      <c r="R35" s="8">
        <v>2500</v>
      </c>
      <c r="U35" s="23"/>
    </row>
    <row r="36" spans="4:21" ht="25.5" customHeight="1">
      <c r="D36" s="29" t="s">
        <v>33</v>
      </c>
      <c r="E36" s="10">
        <f>F34</f>
        <v>15.13168847352025</v>
      </c>
      <c r="F36" s="19" t="s">
        <v>6</v>
      </c>
      <c r="G36" s="5"/>
      <c r="H36" s="2"/>
      <c r="N36" s="8">
        <v>5</v>
      </c>
      <c r="O36" s="24" t="s">
        <v>79</v>
      </c>
      <c r="P36" s="8">
        <v>2000</v>
      </c>
      <c r="Q36" s="8">
        <v>2000</v>
      </c>
      <c r="R36" s="8">
        <v>4000</v>
      </c>
      <c r="U36" s="23"/>
    </row>
    <row r="37" spans="14:21" ht="25.5" customHeight="1">
      <c r="N37" s="8">
        <v>6</v>
      </c>
      <c r="O37" s="24" t="s">
        <v>80</v>
      </c>
      <c r="P37" s="8">
        <v>3000</v>
      </c>
      <c r="Q37" s="8">
        <v>2000</v>
      </c>
      <c r="R37" s="8">
        <v>5000</v>
      </c>
      <c r="U37" s="23"/>
    </row>
    <row r="39" spans="4:17" ht="27.75" thickBot="1">
      <c r="D39" s="29" t="s">
        <v>111</v>
      </c>
      <c r="E39" s="29" t="s">
        <v>112</v>
      </c>
      <c r="F39" s="29" t="s">
        <v>113</v>
      </c>
      <c r="N39" s="41" t="s">
        <v>94</v>
      </c>
      <c r="O39" s="41" t="s">
        <v>95</v>
      </c>
      <c r="P39" s="41"/>
      <c r="Q39" s="41"/>
    </row>
    <row r="40" spans="2:18" ht="26.25" customHeight="1" thickTop="1">
      <c r="B40" s="54" t="s">
        <v>129</v>
      </c>
      <c r="C40" s="55"/>
      <c r="D40" s="12">
        <v>1800</v>
      </c>
      <c r="E40" s="12">
        <v>200</v>
      </c>
      <c r="F40" s="12">
        <v>2000</v>
      </c>
      <c r="N40" s="7" t="s">
        <v>102</v>
      </c>
      <c r="O40" s="7" t="s">
        <v>73</v>
      </c>
      <c r="P40" s="45" t="s">
        <v>136</v>
      </c>
      <c r="Q40" s="46"/>
      <c r="R40" s="7" t="s">
        <v>35</v>
      </c>
    </row>
    <row r="41" spans="14:18" ht="12.75">
      <c r="N41" s="50">
        <v>1</v>
      </c>
      <c r="O41" s="78" t="s">
        <v>97</v>
      </c>
      <c r="P41" s="44" t="s">
        <v>101</v>
      </c>
      <c r="Q41" s="44"/>
      <c r="R41" s="8">
        <v>1</v>
      </c>
    </row>
    <row r="42" spans="14:18" ht="12.75">
      <c r="N42" s="51"/>
      <c r="O42" s="79"/>
      <c r="P42" s="44" t="s">
        <v>126</v>
      </c>
      <c r="Q42" s="44"/>
      <c r="R42" s="8">
        <v>0.9</v>
      </c>
    </row>
    <row r="43" spans="1:18" ht="25.5" customHeight="1" thickBot="1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N43" s="8">
        <v>2</v>
      </c>
      <c r="O43" s="24" t="s">
        <v>98</v>
      </c>
      <c r="P43" s="44" t="s">
        <v>101</v>
      </c>
      <c r="Q43" s="44"/>
      <c r="R43" s="8">
        <v>1</v>
      </c>
    </row>
    <row r="44" spans="14:18" ht="13.5" thickTop="1">
      <c r="N44" s="50">
        <v>3</v>
      </c>
      <c r="O44" s="72" t="s">
        <v>99</v>
      </c>
      <c r="P44" s="44" t="s">
        <v>101</v>
      </c>
      <c r="Q44" s="44"/>
      <c r="R44" s="8">
        <v>1</v>
      </c>
    </row>
    <row r="45" spans="14:18" ht="12.75">
      <c r="N45" s="51"/>
      <c r="O45" s="72"/>
      <c r="P45" s="44" t="s">
        <v>126</v>
      </c>
      <c r="Q45" s="44"/>
      <c r="R45" s="8">
        <v>0.8</v>
      </c>
    </row>
    <row r="46" spans="2:15" ht="25.5" customHeight="1">
      <c r="B46" s="8" t="s">
        <v>86</v>
      </c>
      <c r="C46" s="14" t="s">
        <v>127</v>
      </c>
      <c r="D46" s="12">
        <v>1</v>
      </c>
      <c r="O46" s="23" t="s">
        <v>100</v>
      </c>
    </row>
    <row r="47" spans="2:9" ht="25.5" customHeight="1">
      <c r="B47" s="8" t="s">
        <v>87</v>
      </c>
      <c r="C47" s="14" t="s">
        <v>128</v>
      </c>
      <c r="D47" s="12">
        <v>1</v>
      </c>
      <c r="E47" s="2"/>
      <c r="F47" s="2"/>
      <c r="I47" s="2"/>
    </row>
    <row r="48" spans="2:17" ht="25.5" customHeight="1" thickBot="1">
      <c r="B48" s="8" t="s">
        <v>8</v>
      </c>
      <c r="C48" s="14" t="s">
        <v>121</v>
      </c>
      <c r="D48" s="12">
        <v>1</v>
      </c>
      <c r="F48" s="2"/>
      <c r="N48" s="41" t="s">
        <v>103</v>
      </c>
      <c r="O48" s="41" t="s">
        <v>109</v>
      </c>
      <c r="P48" s="41"/>
      <c r="Q48" s="41"/>
    </row>
    <row r="49" spans="2:18" ht="25.5" customHeight="1" thickTop="1">
      <c r="B49" s="8" t="s">
        <v>85</v>
      </c>
      <c r="C49" s="14" t="s">
        <v>110</v>
      </c>
      <c r="D49" s="8">
        <f>(1+D48)/2</f>
        <v>1</v>
      </c>
      <c r="N49" s="7" t="s">
        <v>102</v>
      </c>
      <c r="O49" s="7" t="s">
        <v>73</v>
      </c>
      <c r="P49" s="45" t="s">
        <v>96</v>
      </c>
      <c r="Q49" s="46"/>
      <c r="R49" s="7" t="s">
        <v>34</v>
      </c>
    </row>
    <row r="50" spans="9:18" ht="12.75">
      <c r="I50" s="2"/>
      <c r="N50" s="50">
        <v>1</v>
      </c>
      <c r="O50" s="72" t="s">
        <v>104</v>
      </c>
      <c r="P50" s="44" t="s">
        <v>101</v>
      </c>
      <c r="Q50" s="44"/>
      <c r="R50" s="8">
        <v>1</v>
      </c>
    </row>
    <row r="51" spans="1:18" ht="19.5" thickBot="1">
      <c r="A51" s="57" t="s">
        <v>133</v>
      </c>
      <c r="B51" s="57"/>
      <c r="C51" s="57"/>
      <c r="D51" s="57"/>
      <c r="E51" s="57"/>
      <c r="F51" s="57"/>
      <c r="G51" s="57"/>
      <c r="H51" s="57"/>
      <c r="I51" s="57"/>
      <c r="N51" s="51"/>
      <c r="O51" s="72"/>
      <c r="P51" s="44" t="s">
        <v>137</v>
      </c>
      <c r="Q51" s="44"/>
      <c r="R51" s="8">
        <v>0.9</v>
      </c>
    </row>
    <row r="52" spans="3:18" ht="13.5" thickTop="1">
      <c r="C52" s="1" t="s">
        <v>9</v>
      </c>
      <c r="F52" s="2"/>
      <c r="N52" s="50">
        <v>2</v>
      </c>
      <c r="O52" s="64" t="s">
        <v>105</v>
      </c>
      <c r="P52" s="44" t="s">
        <v>101</v>
      </c>
      <c r="Q52" s="44"/>
      <c r="R52" s="44">
        <v>1</v>
      </c>
    </row>
    <row r="53" spans="2:18" ht="15">
      <c r="B53" s="58" t="s">
        <v>124</v>
      </c>
      <c r="C53" s="58"/>
      <c r="D53" s="19">
        <v>1</v>
      </c>
      <c r="E53" s="8" t="s">
        <v>122</v>
      </c>
      <c r="F53" s="8" t="s">
        <v>10</v>
      </c>
      <c r="G53" s="22">
        <v>1</v>
      </c>
      <c r="I53" s="2"/>
      <c r="N53" s="51"/>
      <c r="O53" s="64"/>
      <c r="P53" s="44"/>
      <c r="Q53" s="44"/>
      <c r="R53" s="44"/>
    </row>
    <row r="54" spans="2:18" ht="15">
      <c r="B54" s="58" t="s">
        <v>125</v>
      </c>
      <c r="C54" s="58"/>
      <c r="D54" s="19">
        <v>5</v>
      </c>
      <c r="E54" s="8" t="s">
        <v>122</v>
      </c>
      <c r="F54" s="8" t="s">
        <v>10</v>
      </c>
      <c r="G54" s="22">
        <v>0</v>
      </c>
      <c r="N54" s="8">
        <v>3</v>
      </c>
      <c r="O54" s="24" t="s">
        <v>77</v>
      </c>
      <c r="P54" s="44" t="s">
        <v>106</v>
      </c>
      <c r="Q54" s="44"/>
      <c r="R54" s="8">
        <v>0.8</v>
      </c>
    </row>
    <row r="55" spans="6:18" ht="51" customHeight="1">
      <c r="F55" s="2"/>
      <c r="N55" s="68" t="s">
        <v>139</v>
      </c>
      <c r="O55" s="68"/>
      <c r="P55" s="68"/>
      <c r="Q55" s="68"/>
      <c r="R55" s="68"/>
    </row>
    <row r="57" spans="14:18" ht="12.75">
      <c r="N57" s="66" t="s">
        <v>107</v>
      </c>
      <c r="O57" s="66"/>
      <c r="P57" s="66"/>
      <c r="Q57" s="66"/>
      <c r="R57" s="66"/>
    </row>
    <row r="58" spans="1:18" ht="19.5" thickBot="1">
      <c r="A58" s="57" t="s">
        <v>132</v>
      </c>
      <c r="B58" s="57"/>
      <c r="C58" s="57"/>
      <c r="D58" s="57"/>
      <c r="E58" s="57"/>
      <c r="F58" s="57"/>
      <c r="G58" s="57"/>
      <c r="H58" s="57"/>
      <c r="I58" s="57"/>
      <c r="N58" s="67" t="s">
        <v>108</v>
      </c>
      <c r="O58" s="67"/>
      <c r="P58" s="67"/>
      <c r="Q58" s="67"/>
      <c r="R58" s="67"/>
    </row>
    <row r="59" spans="2:18" ht="72" customHeight="1" thickTop="1">
      <c r="B59" s="59" t="s">
        <v>131</v>
      </c>
      <c r="C59" s="59"/>
      <c r="D59" s="59"/>
      <c r="E59" s="59"/>
      <c r="F59" s="19" t="s">
        <v>130</v>
      </c>
      <c r="G59" s="42">
        <v>3</v>
      </c>
      <c r="N59" s="65" t="s">
        <v>138</v>
      </c>
      <c r="O59" s="65"/>
      <c r="P59" s="65"/>
      <c r="Q59" s="65"/>
      <c r="R59" s="65"/>
    </row>
    <row r="60" spans="3:15" ht="12.75">
      <c r="C60" s="3"/>
      <c r="O60" s="23"/>
    </row>
    <row r="61" ht="12.75">
      <c r="C61" s="34"/>
    </row>
    <row r="65" spans="1:9" ht="20.25" thickBot="1">
      <c r="A65" s="56" t="s">
        <v>11</v>
      </c>
      <c r="B65" s="56"/>
      <c r="C65" s="56"/>
      <c r="D65" s="56"/>
      <c r="E65" s="56"/>
      <c r="F65" s="56"/>
      <c r="G65" s="56"/>
      <c r="H65" s="56"/>
      <c r="I65" s="56"/>
    </row>
    <row r="66" ht="13.5" thickTop="1"/>
    <row r="67" spans="2:8" ht="64.5" customHeight="1">
      <c r="B67" s="59" t="s">
        <v>123</v>
      </c>
      <c r="C67" s="59"/>
      <c r="D67" s="59"/>
      <c r="E67" s="59"/>
      <c r="F67" s="19" t="s">
        <v>134</v>
      </c>
      <c r="G67" s="42">
        <v>20</v>
      </c>
      <c r="H67" s="19" t="s">
        <v>135</v>
      </c>
    </row>
    <row r="71" ht="12.75">
      <c r="B71" s="20" t="s">
        <v>18</v>
      </c>
    </row>
    <row r="72" spans="2:9" ht="12.75">
      <c r="B72" s="60" t="s">
        <v>19</v>
      </c>
      <c r="C72" s="60"/>
      <c r="D72" s="60"/>
      <c r="E72" s="60"/>
      <c r="F72" s="60"/>
      <c r="G72" s="60"/>
      <c r="H72" s="60"/>
      <c r="I72" s="60"/>
    </row>
    <row r="73" spans="2:9" ht="12.75">
      <c r="B73" s="60" t="s">
        <v>23</v>
      </c>
      <c r="C73" s="60"/>
      <c r="D73" s="60"/>
      <c r="E73" s="60"/>
      <c r="F73" s="60"/>
      <c r="G73" s="60"/>
      <c r="H73" s="60"/>
      <c r="I73" s="60"/>
    </row>
    <row r="74" spans="2:9" s="2" customFormat="1" ht="25.5" customHeight="1">
      <c r="B74" s="69" t="s">
        <v>29</v>
      </c>
      <c r="C74" s="69"/>
      <c r="D74" s="69"/>
      <c r="E74" s="69"/>
      <c r="F74" s="69"/>
      <c r="G74" s="69"/>
      <c r="H74" s="69"/>
      <c r="I74" s="69"/>
    </row>
    <row r="75" spans="2:9" ht="12.75">
      <c r="B75" s="60" t="s">
        <v>30</v>
      </c>
      <c r="C75" s="60"/>
      <c r="D75" s="60"/>
      <c r="E75" s="60"/>
      <c r="F75" s="60"/>
      <c r="G75" s="60"/>
      <c r="H75" s="60"/>
      <c r="I75" s="60"/>
    </row>
    <row r="76" spans="2:9" ht="12.75">
      <c r="B76" s="60" t="s">
        <v>31</v>
      </c>
      <c r="C76" s="60"/>
      <c r="D76" s="60"/>
      <c r="E76" s="60"/>
      <c r="F76" s="60"/>
      <c r="G76" s="60"/>
      <c r="H76" s="60"/>
      <c r="I76" s="60"/>
    </row>
  </sheetData>
  <sheetProtection sheet="1"/>
  <mergeCells count="52">
    <mergeCell ref="P14:P15"/>
    <mergeCell ref="N18:N19"/>
    <mergeCell ref="O18:O19"/>
    <mergeCell ref="O50:O51"/>
    <mergeCell ref="O30:O31"/>
    <mergeCell ref="P30:R30"/>
    <mergeCell ref="O44:O45"/>
    <mergeCell ref="O41:O42"/>
    <mergeCell ref="N44:N45"/>
    <mergeCell ref="N50:N51"/>
    <mergeCell ref="N59:R59"/>
    <mergeCell ref="N57:R57"/>
    <mergeCell ref="N58:R58"/>
    <mergeCell ref="N55:R55"/>
    <mergeCell ref="B74:I74"/>
    <mergeCell ref="B75:I75"/>
    <mergeCell ref="B67:E67"/>
    <mergeCell ref="B76:I76"/>
    <mergeCell ref="B8:I8"/>
    <mergeCell ref="O52:O53"/>
    <mergeCell ref="R52:R53"/>
    <mergeCell ref="N52:N53"/>
    <mergeCell ref="A58:I58"/>
    <mergeCell ref="P50:Q50"/>
    <mergeCell ref="O14:O15"/>
    <mergeCell ref="B72:I72"/>
    <mergeCell ref="B73:I73"/>
    <mergeCell ref="A2:L2"/>
    <mergeCell ref="B40:C40"/>
    <mergeCell ref="A10:I10"/>
    <mergeCell ref="A43:I43"/>
    <mergeCell ref="A51:I51"/>
    <mergeCell ref="A65:I65"/>
    <mergeCell ref="B53:C53"/>
    <mergeCell ref="B54:C54"/>
    <mergeCell ref="B59:E59"/>
    <mergeCell ref="A4:N4"/>
    <mergeCell ref="B6:G6"/>
    <mergeCell ref="N14:N15"/>
    <mergeCell ref="N30:N31"/>
    <mergeCell ref="N41:N42"/>
    <mergeCell ref="N12:O12"/>
    <mergeCell ref="P52:Q53"/>
    <mergeCell ref="P54:Q54"/>
    <mergeCell ref="P49:Q49"/>
    <mergeCell ref="P40:Q40"/>
    <mergeCell ref="P41:Q41"/>
    <mergeCell ref="P42:Q42"/>
    <mergeCell ref="P43:Q43"/>
    <mergeCell ref="P44:Q44"/>
    <mergeCell ref="P45:Q45"/>
    <mergeCell ref="P51:Q51"/>
  </mergeCells>
  <conditionalFormatting sqref="I13:I32">
    <cfRule type="containsText" priority="1" dxfId="1" operator="containsText" stopIfTrue="1" text="OK">
      <formula>NOT(ISERROR(SEARCH("OK",I13)))</formula>
    </cfRule>
    <cfRule type="containsText" priority="2" dxfId="0" operator="containsText" stopIfTrue="1" text="ŚWIETLENIE">
      <formula>NOT(ISERROR(SEARCH("ŚWIETLENIE",I13)))</formula>
    </cfRule>
  </conditionalFormatting>
  <printOptions gridLines="1"/>
  <pageMargins left="0.25" right="0.25" top="0.75" bottom="0.75" header="0.3" footer="0.3"/>
  <pageSetup horizontalDpi="300" verticalDpi="300" orientation="landscape" paperSize="9" r:id="rId4"/>
  <headerFooter>
    <oddFooter>&amp;L
</oddFooter>
  </headerFooter>
  <colBreaks count="1" manualBreakCount="1">
    <brk id="9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72.140625" style="1" customWidth="1"/>
    <col min="3" max="3" width="47.8515625" style="1" customWidth="1"/>
    <col min="4" max="4" width="22.00390625" style="1" customWidth="1"/>
    <col min="5" max="5" width="9.140625" style="1" customWidth="1"/>
    <col min="6" max="6" width="10.7109375" style="1" customWidth="1"/>
    <col min="7" max="7" width="12.57421875" style="1" customWidth="1"/>
    <col min="8" max="16384" width="9.140625" style="1" customWidth="1"/>
  </cols>
  <sheetData>
    <row r="1" ht="20.25" thickBot="1">
      <c r="B1" s="35" t="s">
        <v>120</v>
      </c>
    </row>
    <row r="2" ht="13.5" thickTop="1"/>
    <row r="3" spans="2:7" ht="25.5" customHeight="1">
      <c r="B3" s="14" t="s">
        <v>143</v>
      </c>
      <c r="C3" s="19" t="s">
        <v>140</v>
      </c>
      <c r="D3" s="19"/>
      <c r="E3" s="19" t="s">
        <v>153</v>
      </c>
      <c r="F3" s="40">
        <f>Dane!D49*Dane!E36/1000*(Dane!D40*Dane!D46*Dane!D47+Dane!E40*Dane!D46)</f>
        <v>30.2633769470405</v>
      </c>
      <c r="G3" s="19" t="s">
        <v>118</v>
      </c>
    </row>
    <row r="4" spans="2:7" ht="25.5" customHeight="1">
      <c r="B4" s="14" t="s">
        <v>144</v>
      </c>
      <c r="C4" s="19" t="s">
        <v>141</v>
      </c>
      <c r="D4" s="19"/>
      <c r="E4" s="19" t="s">
        <v>154</v>
      </c>
      <c r="F4" s="40">
        <f>F3*Dane!D33</f>
        <v>121431.8</v>
      </c>
      <c r="G4" s="19" t="s">
        <v>13</v>
      </c>
    </row>
    <row r="5" spans="2:7" ht="25.5" customHeight="1">
      <c r="B5" s="14" t="s">
        <v>145</v>
      </c>
      <c r="C5" s="19" t="s">
        <v>142</v>
      </c>
      <c r="D5" s="19"/>
      <c r="E5" s="19" t="s">
        <v>155</v>
      </c>
      <c r="F5" s="40">
        <f>Dane!G53*Dane!D33</f>
        <v>4012.5</v>
      </c>
      <c r="G5" s="19" t="s">
        <v>13</v>
      </c>
    </row>
    <row r="6" spans="2:7" ht="25.5" customHeight="1">
      <c r="B6" s="14" t="s">
        <v>146</v>
      </c>
      <c r="C6" s="19"/>
      <c r="D6" s="19"/>
      <c r="E6" s="19" t="s">
        <v>156</v>
      </c>
      <c r="F6" s="40">
        <f>Dane!G59*Obliczenia!F4+3*Obliczenia!F5</f>
        <v>376332.9</v>
      </c>
      <c r="G6" s="19" t="s">
        <v>13</v>
      </c>
    </row>
    <row r="7" spans="2:7" ht="25.5" customHeight="1">
      <c r="B7" s="14" t="s">
        <v>119</v>
      </c>
      <c r="C7" s="19" t="s">
        <v>147</v>
      </c>
      <c r="D7" s="19"/>
      <c r="E7" s="19" t="s">
        <v>157</v>
      </c>
      <c r="F7" s="40">
        <f>Obliczenia!F6/Dane!D33</f>
        <v>93.7901308411215</v>
      </c>
      <c r="G7" s="19" t="s">
        <v>118</v>
      </c>
    </row>
    <row r="8" spans="2:9" ht="25.5" customHeight="1">
      <c r="B8" s="14" t="s">
        <v>148</v>
      </c>
      <c r="C8" s="19" t="s">
        <v>149</v>
      </c>
      <c r="D8" s="19"/>
      <c r="E8" s="19" t="s">
        <v>158</v>
      </c>
      <c r="F8" s="40">
        <f>Dane!G67*(Dane!D40+Dane!E40)/1000</f>
        <v>40</v>
      </c>
      <c r="G8" s="19" t="s">
        <v>118</v>
      </c>
      <c r="H8" s="3"/>
      <c r="I8" s="4"/>
    </row>
    <row r="9" spans="2:7" ht="25.5" customHeight="1">
      <c r="B9" s="14" t="s">
        <v>150</v>
      </c>
      <c r="C9" s="19"/>
      <c r="D9" s="19"/>
      <c r="E9" s="19"/>
      <c r="F9" s="40"/>
      <c r="G9" s="19"/>
    </row>
    <row r="10" spans="2:7" ht="25.5" customHeight="1">
      <c r="B10" s="14" t="s">
        <v>12</v>
      </c>
      <c r="C10" s="19" t="s">
        <v>151</v>
      </c>
      <c r="D10" s="19"/>
      <c r="E10" s="19" t="s">
        <v>159</v>
      </c>
      <c r="F10" s="40">
        <f>Dane!G59*Dane!G67*Dane!F40/1000</f>
        <v>120</v>
      </c>
      <c r="G10" s="19" t="s">
        <v>118</v>
      </c>
    </row>
    <row r="11" spans="2:7" ht="25.5" customHeight="1">
      <c r="B11" s="14" t="s">
        <v>114</v>
      </c>
      <c r="C11" s="19" t="s">
        <v>152</v>
      </c>
      <c r="D11" s="19"/>
      <c r="E11" s="19" t="s">
        <v>159</v>
      </c>
      <c r="F11" s="40">
        <f>2.7*Dane!G67*Dane!F40/1000</f>
        <v>108</v>
      </c>
      <c r="G11" s="19" t="s">
        <v>118</v>
      </c>
    </row>
    <row r="12" spans="2:7" ht="52.5" customHeight="1">
      <c r="B12" s="14" t="s">
        <v>117</v>
      </c>
      <c r="C12" s="19" t="s">
        <v>160</v>
      </c>
      <c r="D12" s="19" t="s">
        <v>115</v>
      </c>
      <c r="E12" s="19" t="s">
        <v>159</v>
      </c>
      <c r="F12" s="40">
        <f>2.7*Dane!H34*(Dane!D40+Dane!E40)/1000</f>
        <v>65.59940186915888</v>
      </c>
      <c r="G12" s="19" t="s">
        <v>118</v>
      </c>
    </row>
    <row r="13" spans="2:7" ht="25.5" customHeight="1">
      <c r="B13" s="39" t="s">
        <v>116</v>
      </c>
      <c r="C13" s="19"/>
      <c r="D13" s="19"/>
      <c r="E13" s="19" t="s">
        <v>159</v>
      </c>
      <c r="F13" s="40">
        <f>1.15*F12</f>
        <v>75.43931214953271</v>
      </c>
      <c r="G13" s="19" t="s">
        <v>118</v>
      </c>
    </row>
    <row r="25" ht="12.75">
      <c r="B25" s="2"/>
    </row>
    <row r="27" ht="12.75">
      <c r="B27" s="2"/>
    </row>
  </sheetData>
  <sheetProtection sheet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N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140625" style="1" customWidth="1"/>
    <col min="3" max="3" width="22.421875" style="1" customWidth="1"/>
    <col min="4" max="4" width="12.140625" style="1" customWidth="1"/>
    <col min="5" max="5" width="11.140625" style="1" customWidth="1"/>
    <col min="6" max="6" width="11.421875" style="1" customWidth="1"/>
    <col min="7" max="16384" width="9.140625" style="1" customWidth="1"/>
  </cols>
  <sheetData>
    <row r="2" spans="3:6" ht="20.25" thickBot="1">
      <c r="C2" s="56" t="s">
        <v>16</v>
      </c>
      <c r="D2" s="56"/>
      <c r="E2" s="56"/>
      <c r="F2" s="56"/>
    </row>
    <row r="3" ht="13.5" thickTop="1"/>
    <row r="4" spans="3:6" ht="27.75" customHeight="1">
      <c r="C4" s="11" t="s">
        <v>14</v>
      </c>
      <c r="D4" s="11" t="s">
        <v>161</v>
      </c>
      <c r="E4" s="37">
        <f>Obliczenia!F7</f>
        <v>93.7901308411215</v>
      </c>
      <c r="F4" s="11" t="s">
        <v>163</v>
      </c>
    </row>
    <row r="5" spans="3:6" ht="27.75" customHeight="1">
      <c r="C5" s="11" t="s">
        <v>11</v>
      </c>
      <c r="D5" s="11" t="s">
        <v>162</v>
      </c>
      <c r="E5" s="37">
        <f>Obliczenia!F13</f>
        <v>75.43931214953271</v>
      </c>
      <c r="F5" s="11" t="s">
        <v>163</v>
      </c>
    </row>
    <row r="14" spans="3:14" ht="20.25" thickBot="1">
      <c r="C14" s="56" t="s">
        <v>27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4:5" ht="21.75" customHeight="1" thickTop="1">
      <c r="D15" s="36">
        <f>Obliczenia!F6</f>
        <v>376332.9</v>
      </c>
      <c r="E15" s="38" t="s">
        <v>28</v>
      </c>
    </row>
  </sheetData>
  <sheetProtection sheet="1"/>
  <mergeCells count="2">
    <mergeCell ref="C2:F2"/>
    <mergeCell ref="C14:N1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2013-11-16T19:40:51Z</dcterms:modified>
  <cp:category/>
  <cp:version/>
  <cp:contentType/>
  <cp:contentStatus/>
</cp:coreProperties>
</file>