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570" windowHeight="9510"/>
  </bookViews>
  <sheets>
    <sheet name="Minimum" sheetId="2" r:id="rId1"/>
    <sheet name="Maksimum" sheetId="7" r:id="rId2"/>
    <sheet name="Przykład optymalizacji I" sheetId="6" r:id="rId3"/>
  </sheets>
  <calcPr calcId="145621"/>
</workbook>
</file>

<file path=xl/calcChain.xml><?xml version="1.0" encoding="utf-8"?>
<calcChain xmlns="http://schemas.openxmlformats.org/spreadsheetml/2006/main">
  <c r="E41" i="2" l="1"/>
  <c r="F41" i="2"/>
  <c r="H41" i="2"/>
  <c r="C59" i="7"/>
  <c r="C58" i="7"/>
  <c r="C57" i="7"/>
  <c r="C56" i="7"/>
  <c r="C55" i="7"/>
  <c r="C50" i="7"/>
  <c r="C49" i="7"/>
  <c r="C48" i="7"/>
  <c r="C47" i="7"/>
  <c r="C46" i="7"/>
  <c r="H35" i="7"/>
  <c r="G35" i="7"/>
  <c r="F35" i="7"/>
  <c r="E35" i="7"/>
  <c r="D35" i="7"/>
  <c r="C34" i="7"/>
  <c r="C33" i="7"/>
  <c r="C32" i="7"/>
  <c r="C31" i="7"/>
  <c r="C30" i="7"/>
  <c r="H29" i="7"/>
  <c r="G29" i="7"/>
  <c r="F29" i="7"/>
  <c r="E29" i="7"/>
  <c r="D29" i="7"/>
  <c r="H28" i="7"/>
  <c r="H39" i="7" s="1"/>
  <c r="G28" i="7"/>
  <c r="G39" i="7" s="1"/>
  <c r="F28" i="7"/>
  <c r="F39" i="7" s="1"/>
  <c r="E28" i="7"/>
  <c r="E39" i="7" s="1"/>
  <c r="D28" i="7"/>
  <c r="D39" i="7" s="1"/>
  <c r="F24" i="7"/>
  <c r="F23" i="7"/>
  <c r="F22" i="7"/>
  <c r="F21" i="7"/>
  <c r="F20" i="7"/>
  <c r="F16" i="7"/>
  <c r="F15" i="7"/>
  <c r="F14" i="7"/>
  <c r="F13" i="7"/>
  <c r="F12" i="7"/>
  <c r="D45" i="7" l="1"/>
  <c r="D41" i="7"/>
  <c r="F45" i="7"/>
  <c r="F41" i="7"/>
  <c r="H45" i="7"/>
  <c r="H41" i="7"/>
  <c r="E45" i="7"/>
  <c r="E41" i="7"/>
  <c r="G45" i="7"/>
  <c r="G41" i="7"/>
  <c r="E49" i="2"/>
  <c r="D39" i="2"/>
  <c r="D45" i="2" s="1"/>
  <c r="D54" i="2" s="1"/>
  <c r="D28" i="2"/>
  <c r="H28" i="2"/>
  <c r="H39" i="2" s="1"/>
  <c r="H45" i="2" s="1"/>
  <c r="H54" i="2" s="1"/>
  <c r="E28" i="2"/>
  <c r="E39" i="2" s="1"/>
  <c r="E45" i="2" s="1"/>
  <c r="E54" i="2" s="1"/>
  <c r="F28" i="2"/>
  <c r="F39" i="2" s="1"/>
  <c r="F45" i="2" s="1"/>
  <c r="F54" i="2" s="1"/>
  <c r="G28" i="2"/>
  <c r="G39" i="2" s="1"/>
  <c r="H29" i="2"/>
  <c r="G29" i="2"/>
  <c r="F29" i="2"/>
  <c r="E29" i="2"/>
  <c r="D29" i="2"/>
  <c r="C56" i="2"/>
  <c r="C57" i="2"/>
  <c r="C58" i="2"/>
  <c r="C59" i="2"/>
  <c r="C55" i="2"/>
  <c r="C47" i="2"/>
  <c r="C48" i="2"/>
  <c r="C49" i="2"/>
  <c r="C50" i="2"/>
  <c r="C46" i="2"/>
  <c r="C33" i="2"/>
  <c r="C34" i="2"/>
  <c r="C30" i="2"/>
  <c r="C31" i="2"/>
  <c r="C32" i="2"/>
  <c r="F23" i="2"/>
  <c r="F24" i="2"/>
  <c r="F20" i="2"/>
  <c r="F21" i="2"/>
  <c r="F15" i="2"/>
  <c r="F16" i="2"/>
  <c r="F12" i="2"/>
  <c r="F13" i="2"/>
  <c r="F14" i="2"/>
  <c r="F22" i="2"/>
  <c r="G45" i="2" l="1"/>
  <c r="G54" i="2" s="1"/>
  <c r="G41" i="2"/>
  <c r="I41" i="7"/>
  <c r="G54" i="7"/>
  <c r="G50" i="7"/>
  <c r="G59" i="7" s="1"/>
  <c r="G49" i="7"/>
  <c r="G58" i="7" s="1"/>
  <c r="G48" i="7"/>
  <c r="G57" i="7" s="1"/>
  <c r="G47" i="7"/>
  <c r="G56" i="7" s="1"/>
  <c r="G46" i="7"/>
  <c r="G55" i="7" s="1"/>
  <c r="E54" i="7"/>
  <c r="E50" i="7"/>
  <c r="E59" i="7" s="1"/>
  <c r="E49" i="7"/>
  <c r="E58" i="7" s="1"/>
  <c r="E48" i="7"/>
  <c r="E57" i="7" s="1"/>
  <c r="E47" i="7"/>
  <c r="E56" i="7" s="1"/>
  <c r="E46" i="7"/>
  <c r="E55" i="7" s="1"/>
  <c r="H50" i="7"/>
  <c r="H59" i="7" s="1"/>
  <c r="H49" i="7"/>
  <c r="H58" i="7" s="1"/>
  <c r="H48" i="7"/>
  <c r="H57" i="7" s="1"/>
  <c r="H47" i="7"/>
  <c r="H56" i="7" s="1"/>
  <c r="H46" i="7"/>
  <c r="H55" i="7" s="1"/>
  <c r="H54" i="7"/>
  <c r="F50" i="7"/>
  <c r="F59" i="7" s="1"/>
  <c r="F49" i="7"/>
  <c r="F58" i="7" s="1"/>
  <c r="F48" i="7"/>
  <c r="F57" i="7" s="1"/>
  <c r="F47" i="7"/>
  <c r="F56" i="7" s="1"/>
  <c r="F46" i="7"/>
  <c r="F55" i="7" s="1"/>
  <c r="F54" i="7"/>
  <c r="D50" i="7"/>
  <c r="D59" i="7" s="1"/>
  <c r="D49" i="7"/>
  <c r="D58" i="7" s="1"/>
  <c r="D48" i="7"/>
  <c r="D57" i="7" s="1"/>
  <c r="D47" i="7"/>
  <c r="D56" i="7" s="1"/>
  <c r="D46" i="7"/>
  <c r="D55" i="7" s="1"/>
  <c r="D54" i="7"/>
  <c r="D41" i="2"/>
  <c r="H50" i="2"/>
  <c r="H48" i="2"/>
  <c r="F50" i="2"/>
  <c r="F48" i="2"/>
  <c r="D50" i="2"/>
  <c r="D48" i="2"/>
  <c r="H46" i="2"/>
  <c r="H49" i="2"/>
  <c r="H47" i="2"/>
  <c r="G50" i="2"/>
  <c r="F49" i="2"/>
  <c r="E50" i="2"/>
  <c r="E48" i="2"/>
  <c r="D49" i="2"/>
  <c r="D59" i="6"/>
  <c r="D34" i="6"/>
  <c r="C56" i="6"/>
  <c r="C57" i="6"/>
  <c r="C58" i="6"/>
  <c r="C59" i="6"/>
  <c r="C55" i="6"/>
  <c r="C47" i="6"/>
  <c r="C48" i="6"/>
  <c r="C49" i="6"/>
  <c r="C50" i="6"/>
  <c r="C46" i="6"/>
  <c r="C34" i="6"/>
  <c r="C31" i="6"/>
  <c r="C32" i="6"/>
  <c r="C33" i="6"/>
  <c r="C30" i="6"/>
  <c r="H29" i="6"/>
  <c r="G29" i="6"/>
  <c r="F29" i="6"/>
  <c r="E29" i="6"/>
  <c r="D29" i="6"/>
  <c r="H60" i="6"/>
  <c r="G60" i="6"/>
  <c r="F60" i="6"/>
  <c r="E60" i="6"/>
  <c r="D60" i="6"/>
  <c r="C41" i="6"/>
  <c r="I40" i="6"/>
  <c r="H35" i="6"/>
  <c r="H48" i="6" s="1"/>
  <c r="H57" i="6" s="1"/>
  <c r="G35" i="6"/>
  <c r="G49" i="6" s="1"/>
  <c r="G58" i="6" s="1"/>
  <c r="F35" i="6"/>
  <c r="E35" i="6"/>
  <c r="E47" i="6" s="1"/>
  <c r="E56" i="6" s="1"/>
  <c r="D35" i="6"/>
  <c r="D49" i="6" s="1"/>
  <c r="D58" i="6" s="1"/>
  <c r="E35" i="2"/>
  <c r="F35" i="2"/>
  <c r="F46" i="2" s="1"/>
  <c r="G35" i="2"/>
  <c r="G46" i="2" s="1"/>
  <c r="H35" i="2"/>
  <c r="D35" i="2"/>
  <c r="D46" i="2" s="1"/>
  <c r="J40" i="7" l="1"/>
  <c r="J41" i="7"/>
  <c r="G48" i="2"/>
  <c r="G47" i="2"/>
  <c r="G49" i="2"/>
  <c r="I55" i="7"/>
  <c r="I57" i="7"/>
  <c r="J57" i="7" s="1"/>
  <c r="K57" i="7" s="1"/>
  <c r="I59" i="7"/>
  <c r="J59" i="7" s="1"/>
  <c r="K59" i="7" s="1"/>
  <c r="I56" i="7"/>
  <c r="I58" i="7"/>
  <c r="J58" i="7" s="1"/>
  <c r="K58" i="7" s="1"/>
  <c r="D47" i="2"/>
  <c r="E47" i="2"/>
  <c r="E46" i="2"/>
  <c r="I41" i="2"/>
  <c r="F47" i="2"/>
  <c r="I59" i="6"/>
  <c r="H46" i="6"/>
  <c r="H55" i="6" s="1"/>
  <c r="E48" i="6"/>
  <c r="E57" i="6" s="1"/>
  <c r="E49" i="6"/>
  <c r="E58" i="6" s="1"/>
  <c r="G46" i="6"/>
  <c r="G55" i="6" s="1"/>
  <c r="H49" i="6"/>
  <c r="H58" i="6" s="1"/>
  <c r="D48" i="6"/>
  <c r="D57" i="6" s="1"/>
  <c r="D47" i="6"/>
  <c r="D56" i="6" s="1"/>
  <c r="D46" i="6"/>
  <c r="D55" i="6" s="1"/>
  <c r="F47" i="6"/>
  <c r="F56" i="6" s="1"/>
  <c r="F48" i="6"/>
  <c r="F57" i="6" s="1"/>
  <c r="E46" i="6"/>
  <c r="E55" i="6" s="1"/>
  <c r="H47" i="6"/>
  <c r="H56" i="6" s="1"/>
  <c r="G48" i="6"/>
  <c r="G57" i="6" s="1"/>
  <c r="F49" i="6"/>
  <c r="F58" i="6" s="1"/>
  <c r="I57" i="6"/>
  <c r="G47" i="6"/>
  <c r="G56" i="6" s="1"/>
  <c r="F46" i="6"/>
  <c r="F55" i="6" s="1"/>
  <c r="J56" i="7" l="1"/>
  <c r="K56" i="7" s="1"/>
  <c r="J41" i="2"/>
  <c r="J40" i="2"/>
  <c r="E56" i="2"/>
  <c r="G56" i="2"/>
  <c r="D57" i="2"/>
  <c r="F57" i="2"/>
  <c r="H57" i="2"/>
  <c r="E58" i="2"/>
  <c r="G58" i="2"/>
  <c r="D59" i="2"/>
  <c r="F59" i="2"/>
  <c r="H59" i="2"/>
  <c r="F55" i="2"/>
  <c r="H55" i="2"/>
  <c r="D56" i="2"/>
  <c r="F56" i="2"/>
  <c r="H56" i="2"/>
  <c r="E57" i="2"/>
  <c r="G57" i="2"/>
  <c r="D58" i="2"/>
  <c r="F58" i="2"/>
  <c r="H58" i="2"/>
  <c r="E59" i="2"/>
  <c r="G59" i="2"/>
  <c r="E55" i="2"/>
  <c r="G55" i="2"/>
  <c r="D55" i="2"/>
  <c r="J55" i="7"/>
  <c r="K55" i="7" s="1"/>
  <c r="I56" i="6"/>
  <c r="I60" i="6" s="1"/>
  <c r="K57" i="6" s="1"/>
  <c r="I55" i="6"/>
  <c r="I58" i="6"/>
  <c r="I56" i="2" l="1"/>
  <c r="I55" i="2"/>
  <c r="I58" i="2"/>
  <c r="J58" i="2" s="1"/>
  <c r="K58" i="2" s="1"/>
  <c r="I57" i="2"/>
  <c r="J57" i="2" s="1"/>
  <c r="K57" i="2" s="1"/>
  <c r="I59" i="2"/>
  <c r="J59" i="2" s="1"/>
  <c r="K59" i="2" s="1"/>
  <c r="K56" i="6"/>
  <c r="K58" i="6"/>
  <c r="K59" i="6"/>
  <c r="K55" i="6"/>
  <c r="J55" i="2" l="1"/>
  <c r="K55" i="2" s="1"/>
  <c r="J56" i="2"/>
  <c r="K56" i="2" s="1"/>
</calcChain>
</file>

<file path=xl/sharedStrings.xml><?xml version="1.0" encoding="utf-8"?>
<sst xmlns="http://schemas.openxmlformats.org/spreadsheetml/2006/main" count="198" uniqueCount="66">
  <si>
    <t>Wagi – stopień ważności kryterium</t>
  </si>
  <si>
    <t>Ocena wariantów (F)</t>
  </si>
  <si>
    <t>Uszeregowanie wariantów</t>
  </si>
  <si>
    <t>Proszę zdefiniować kryteria optymalizacji</t>
  </si>
  <si>
    <t>1.</t>
  </si>
  <si>
    <t>Kryterium I</t>
  </si>
  <si>
    <t>Kryterium II</t>
  </si>
  <si>
    <t>Kryterium III</t>
  </si>
  <si>
    <t>Kryterium IV</t>
  </si>
  <si>
    <t>Kryterium V</t>
  </si>
  <si>
    <t>Opis funkcji kryteriów cząstkowych</t>
  </si>
  <si>
    <t>Jednostka</t>
  </si>
  <si>
    <t>Adaptacja rewitalizowanego obiektu na budynek mieszkalny</t>
  </si>
  <si>
    <t>Adaptacja rewitalizowanego obiektu na przychodnię lekarską</t>
  </si>
  <si>
    <t xml:space="preserve">Adaptacja rewitalizowanego obiektu na ośrodek kultury </t>
  </si>
  <si>
    <t>Adaptacja rewitalizowanego obiektu na budynek biurowy</t>
  </si>
  <si>
    <t xml:space="preserve">2. </t>
  </si>
  <si>
    <t>Proszę opisac warianty  rewitalizacji</t>
  </si>
  <si>
    <t>kg CO2</t>
  </si>
  <si>
    <t>PLN</t>
  </si>
  <si>
    <t>Wariant I</t>
  </si>
  <si>
    <t>Wariant II</t>
  </si>
  <si>
    <t>Wariant III</t>
  </si>
  <si>
    <t>Wariant IV</t>
  </si>
  <si>
    <t>Wariant V</t>
  </si>
  <si>
    <t xml:space="preserve">3. </t>
  </si>
  <si>
    <t>Wariant:</t>
  </si>
  <si>
    <t>Opis  wariantów rewitalizacji</t>
  </si>
  <si>
    <t>4.</t>
  </si>
  <si>
    <t>Kryteria</t>
  </si>
  <si>
    <t>Wagi</t>
  </si>
  <si>
    <t>Proszę określić wagi poszczególnych kryteriów  Liczba z przedziału (0..1) Suma wag powinna być równa 1</t>
  </si>
  <si>
    <t>Procedura wyboru najlepszych rozwiązań technicznych i organizacyjnych rewitalizacji budynku</t>
  </si>
  <si>
    <t>5.</t>
  </si>
  <si>
    <t>Normalizacja</t>
  </si>
  <si>
    <t>Maksimum</t>
  </si>
  <si>
    <t xml:space="preserve">6. </t>
  </si>
  <si>
    <t>Suma wag</t>
  </si>
  <si>
    <t xml:space="preserve">Wyniki - Optymalizacja metodą sumy ważonej Minimum F = w1*Kryterium I + w2*Kryterium II + w3*Kryterium III +w4*Kryterium IV +w5*Kryterium V </t>
  </si>
  <si>
    <t>Kryterium obowiązkowe</t>
  </si>
  <si>
    <t>Minimum emisji CO2</t>
  </si>
  <si>
    <r>
      <rPr>
        <sz val="11"/>
        <color rgb="FFFF0000"/>
        <rFont val="Calibri"/>
        <family val="2"/>
        <charset val="238"/>
        <scheme val="minor"/>
      </rPr>
      <t>Tabela danych</t>
    </r>
    <r>
      <rPr>
        <sz val="10"/>
        <rFont val="Arial"/>
        <family val="2"/>
        <charset val="238"/>
      </rPr>
      <t>, Proszę uzupełnić dane:</t>
    </r>
  </si>
  <si>
    <t>Minimum  I -  minimum interwencji w konstrukcje budynku określanych przez projektanta w kolejności wariantów o najmniejszej interwencji w konstrukcje istniejącego budynku - ocena 1),  do największych zmian w konstrukcji - ocena 4</t>
  </si>
  <si>
    <t xml:space="preserve">Minimum   C -  minimum emisji dwutlenku węgla </t>
  </si>
  <si>
    <r>
      <t>Minimum  K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0"/>
        <rFont val="Arial"/>
        <family val="2"/>
        <charset val="238"/>
      </rPr>
      <t>- kosztu rewitalizacji budynku</t>
    </r>
  </si>
  <si>
    <t>Ocena eksperta</t>
  </si>
  <si>
    <t>Mg/ miesiąc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</si>
  <si>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rFont val="Arial"/>
        <family val="2"/>
        <charset val="238"/>
      </rPr>
      <t>Minimum  O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</t>
    </r>
    <r>
      <rPr>
        <sz val="10"/>
        <rFont val="Arial"/>
        <family val="2"/>
        <charset val="238"/>
      </rPr>
      <t>–  ilości odpadów komunalnych powstających (miesięcznie) w procesie eksploatacji budynku</t>
    </r>
  </si>
  <si>
    <t>Maksimum P – preferencji inwestora określanych przez inwestora w kolejności wariantów najbardziej preferowanych (ocena 1) do najmniej pożądanych ocena 4, (Poprzez zastosowanie takiego sposobu oceny zagadnienie maksymalizacji preferencji inwestora sprowadzamy do minimalizacji funkcji oceny)</t>
  </si>
  <si>
    <t>Nie ma tego wariantu</t>
  </si>
  <si>
    <t>W przypaku mniejszej liczby wariantów niż  5. Proszę w odpowiednie pola wpisać  "Nie ma tego wariantu" Minimum muszą być opisane dawa warianty</t>
  </si>
  <si>
    <t>Definiowanie kryteriów optymalizacji</t>
  </si>
  <si>
    <t>Definiowanie wariantów rewitalizacji</t>
  </si>
  <si>
    <t xml:space="preserve">Definiowanie wag poszczególnych kryteriów  </t>
  </si>
  <si>
    <t>Waga powinna być liczbą z przedziału (0..1). Suma wag powinna być równa 1</t>
  </si>
  <si>
    <t>Wyniki</t>
  </si>
  <si>
    <t xml:space="preserve">Optymalizacja metodą sumy ważonej Minimum F = w1*Kryterium I + w2*Kryterium II + w3*Kryterium III +w4*Kryterium IV +w5*Kryterium V </t>
  </si>
  <si>
    <t>Minimum interwencji w konstrukcję</t>
  </si>
  <si>
    <t>ocena eksperta</t>
  </si>
  <si>
    <t>Minimum kosztu rewitalizacji</t>
  </si>
  <si>
    <t>Na budynek mieszkalny</t>
  </si>
  <si>
    <t>Na przychodnię lekarską</t>
  </si>
  <si>
    <t>Wypełnienie tabeli danych</t>
  </si>
  <si>
    <t>Wagi dla zdefiniowanych kryteriów</t>
  </si>
  <si>
    <t>Rozwiązanie powstało w ramach projektu „Naukowcy dla gospodarki Mazowsza” współfinansowanego ze środków Unii Europejskiej w ramach Europejskiego Funduszu Społecznego</t>
  </si>
  <si>
    <t xml:space="preserve">Optymalizacja metodą sumy ważonej Maksimum F = w1*Kryterium I + w2*Kryterium II + w3*Kryterium III +w4*Kryterium IV +w5*Kryterium 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</si>
</sst>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dddd"/>
  </numFmts>
  <fonts count="15" x14ac:knownFonts="1"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color theme="0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theme="3" tint="-0.24994659260841701"/>
      <name val="Calibri"/>
      <family val="2"/>
      <charset val="238"/>
      <scheme val="minor"/>
    </font>
    <font>
      <i/>
      <sz val="10"/>
      <color theme="4" tint="-0.2499465926084170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1">
    <xf numFmtId="0" fontId="0" fillId="0" borderId="0"/>
    <xf numFmtId="0" fontId="6" fillId="0" borderId="16" applyNumberFormat="0" applyFill="0" applyAlignment="0" applyProtection="0"/>
    <xf numFmtId="0" fontId="7" fillId="0" borderId="17" applyNumberFormat="0" applyFill="0" applyAlignment="0" applyProtection="0"/>
    <xf numFmtId="0" fontId="13" fillId="8" borderId="18" applyNumberFormat="0" applyAlignment="0">
      <protection locked="0"/>
    </xf>
    <xf numFmtId="0" fontId="8" fillId="0" borderId="0" applyNumberFormat="0" applyFill="0" applyBorder="0" applyAlignment="0" applyProtection="0"/>
    <xf numFmtId="0" fontId="9" fillId="4" borderId="0" applyNumberFormat="0" applyAlignment="0">
      <alignment horizontal="right" vertical="center"/>
    </xf>
    <xf numFmtId="165" fontId="10" fillId="5" borderId="19" applyNumberFormat="0" applyAlignment="0">
      <alignment vertical="center"/>
    </xf>
    <xf numFmtId="49" fontId="11" fillId="6" borderId="19">
      <alignment horizontal="center" vertical="center" wrapText="1"/>
    </xf>
    <xf numFmtId="0" fontId="12" fillId="7" borderId="19" applyAlignment="0">
      <alignment vertical="center"/>
    </xf>
    <xf numFmtId="0" fontId="13" fillId="9" borderId="18" applyNumberFormat="0" applyAlignment="0">
      <protection locked="0"/>
    </xf>
    <xf numFmtId="0" fontId="14" fillId="3" borderId="0" applyNumberFormat="0">
      <alignment wrapText="1"/>
    </xf>
  </cellStyleXfs>
  <cellXfs count="5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Alignment="1"/>
    <xf numFmtId="0" fontId="2" fillId="0" borderId="0" xfId="0" applyFont="1"/>
    <xf numFmtId="0" fontId="0" fillId="0" borderId="1" xfId="0" applyFill="1" applyBorder="1" applyAlignment="1">
      <alignment horizontal="center"/>
    </xf>
    <xf numFmtId="0" fontId="2" fillId="3" borderId="0" xfId="0" applyFont="1" applyFill="1" applyBorder="1"/>
    <xf numFmtId="0" fontId="2" fillId="0" borderId="1" xfId="0" applyFont="1" applyFill="1" applyBorder="1"/>
    <xf numFmtId="0" fontId="2" fillId="0" borderId="1" xfId="0" applyFont="1" applyBorder="1"/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justify" vertical="center"/>
    </xf>
    <xf numFmtId="0" fontId="0" fillId="0" borderId="1" xfId="0" applyBorder="1" applyAlignment="1">
      <alignment vertical="center"/>
    </xf>
    <xf numFmtId="0" fontId="9" fillId="4" borderId="0" xfId="5" applyAlignment="1"/>
    <xf numFmtId="0" fontId="10" fillId="5" borderId="19" xfId="6" applyNumberFormat="1" applyAlignment="1"/>
    <xf numFmtId="0" fontId="10" fillId="5" borderId="19" xfId="6" applyNumberFormat="1" applyAlignment="1">
      <alignment horizontal="center"/>
    </xf>
    <xf numFmtId="0" fontId="12" fillId="7" borderId="19" xfId="8" applyAlignment="1">
      <alignment horizontal="center"/>
    </xf>
    <xf numFmtId="49" fontId="11" fillId="6" borderId="19" xfId="7">
      <alignment horizontal="center" vertical="center" wrapText="1"/>
    </xf>
    <xf numFmtId="0" fontId="13" fillId="9" borderId="18" xfId="9" applyNumberFormat="1" applyAlignment="1">
      <alignment horizontal="center"/>
      <protection locked="0"/>
    </xf>
    <xf numFmtId="0" fontId="13" fillId="9" borderId="18" xfId="9" applyNumberFormat="1" applyAlignment="1">
      <protection locked="0"/>
    </xf>
    <xf numFmtId="0" fontId="10" fillId="5" borderId="19" xfId="6" applyNumberFormat="1" applyAlignment="1">
      <alignment horizontal="center" vertical="center" wrapText="1"/>
    </xf>
    <xf numFmtId="0" fontId="0" fillId="4" borderId="0" xfId="5" applyFont="1" applyAlignment="1"/>
    <xf numFmtId="0" fontId="14" fillId="3" borderId="0" xfId="10">
      <alignment wrapText="1"/>
    </xf>
    <xf numFmtId="0" fontId="8" fillId="4" borderId="0" xfId="4" applyFill="1" applyAlignment="1"/>
    <xf numFmtId="0" fontId="11" fillId="6" borderId="19" xfId="7" applyNumberFormat="1">
      <alignment horizontal="center" vertical="center" wrapText="1"/>
    </xf>
    <xf numFmtId="0" fontId="14" fillId="3" borderId="0" xfId="10">
      <alignment wrapText="1"/>
    </xf>
    <xf numFmtId="0" fontId="7" fillId="4" borderId="17" xfId="2" applyFill="1" applyAlignment="1"/>
    <xf numFmtId="0" fontId="6" fillId="4" borderId="16" xfId="1" applyFill="1" applyAlignment="1">
      <alignment horizontal="center"/>
    </xf>
    <xf numFmtId="49" fontId="11" fillId="6" borderId="0" xfId="7" applyBorder="1" applyAlignment="1">
      <alignment horizontal="center" vertical="center" wrapText="1"/>
    </xf>
    <xf numFmtId="49" fontId="11" fillId="6" borderId="20" xfId="7" applyBorder="1" applyAlignment="1">
      <alignment horizontal="center" vertical="center" wrapText="1"/>
    </xf>
    <xf numFmtId="0" fontId="10" fillId="5" borderId="19" xfId="6" applyNumberFormat="1" applyAlignment="1">
      <alignment horizontal="left"/>
    </xf>
    <xf numFmtId="0" fontId="12" fillId="7" borderId="21" xfId="8" applyBorder="1" applyAlignment="1">
      <alignment horizontal="center"/>
    </xf>
    <xf numFmtId="0" fontId="12" fillId="7" borderId="22" xfId="8" applyBorder="1" applyAlignment="1">
      <alignment horizontal="center"/>
    </xf>
    <xf numFmtId="0" fontId="0" fillId="0" borderId="0" xfId="0" applyAlignment="1"/>
    <xf numFmtId="0" fontId="2" fillId="0" borderId="8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1">
    <cellStyle name="Background" xfId="5"/>
    <cellStyle name="Background table" xfId="6"/>
    <cellStyle name="Bkgd table header" xfId="7"/>
    <cellStyle name="Bkgd table sum" xfId="8"/>
    <cellStyle name="Dane wejściowe" xfId="3" builtinId="20" customBuiltin="1"/>
    <cellStyle name="Data input" xfId="9"/>
    <cellStyle name="Logo-tekst" xfId="10"/>
    <cellStyle name="Nagłówek 1" xfId="1" builtinId="16"/>
    <cellStyle name="Nagłówek 2" xfId="2" builtinId="17"/>
    <cellStyle name="Normalny" xfId="0" builtinId="0" customBuiltin="1"/>
    <cellStyle name="Tekst objaśnienia" xfId="4" builtinId="53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rgb="FFFF0000"/>
      </font>
      <fill>
        <patternFill patternType="solid">
          <fgColor auto="1"/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rgb="FFFF0000"/>
      </font>
      <fill>
        <patternFill patternType="solid">
          <fgColor auto="1"/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1</xdr:row>
      <xdr:rowOff>1242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771900" cy="3727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0</xdr:colOff>
      <xdr:row>1</xdr:row>
      <xdr:rowOff>1242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771900" cy="3727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tabSelected="1" zoomScaleNormal="100" workbookViewId="0">
      <selection activeCell="C12" sqref="C12"/>
    </sheetView>
  </sheetViews>
  <sheetFormatPr defaultRowHeight="12.75" x14ac:dyDescent="0.2"/>
  <cols>
    <col min="1" max="1" width="9.140625" style="22"/>
    <col min="2" max="2" width="10.85546875" style="22" customWidth="1"/>
    <col min="3" max="3" width="36.5703125" style="22" customWidth="1"/>
    <col min="4" max="8" width="15.7109375" style="22" customWidth="1"/>
    <col min="9" max="9" width="14" style="22" customWidth="1"/>
    <col min="10" max="10" width="14.7109375" style="22" customWidth="1"/>
    <col min="11" max="11" width="18" style="22" customWidth="1"/>
    <col min="12" max="16384" width="9.140625" style="22"/>
  </cols>
  <sheetData>
    <row r="1" spans="1:9" s="31" customFormat="1" ht="29.25" customHeight="1" x14ac:dyDescent="0.2">
      <c r="D1" s="34" t="s">
        <v>64</v>
      </c>
      <c r="E1" s="34"/>
      <c r="F1" s="34"/>
      <c r="G1" s="34"/>
      <c r="H1" s="34"/>
      <c r="I1" s="34"/>
    </row>
    <row r="4" spans="1:9" ht="20.25" thickBot="1" x14ac:dyDescent="0.35">
      <c r="A4" s="36" t="s">
        <v>32</v>
      </c>
      <c r="B4" s="36"/>
      <c r="C4" s="36"/>
      <c r="D4" s="36"/>
      <c r="E4" s="36"/>
      <c r="F4" s="36"/>
      <c r="G4" s="36"/>
      <c r="H4" s="36"/>
    </row>
    <row r="5" spans="1:9" ht="13.5" thickTop="1" x14ac:dyDescent="0.2"/>
    <row r="9" spans="1:9" ht="18" thickBot="1" x14ac:dyDescent="0.35">
      <c r="B9" s="35" t="s">
        <v>51</v>
      </c>
      <c r="C9" s="35"/>
      <c r="D9" s="35"/>
      <c r="E9" s="35"/>
      <c r="F9" s="35"/>
      <c r="G9" s="35"/>
      <c r="H9" s="35"/>
    </row>
    <row r="10" spans="1:9" ht="13.5" thickTop="1" x14ac:dyDescent="0.2"/>
    <row r="11" spans="1:9" x14ac:dyDescent="0.2">
      <c r="B11" s="26"/>
      <c r="C11" s="26" t="s">
        <v>10</v>
      </c>
      <c r="D11" s="26" t="s">
        <v>11</v>
      </c>
    </row>
    <row r="12" spans="1:9" ht="15" x14ac:dyDescent="0.25">
      <c r="B12" s="23" t="s">
        <v>5</v>
      </c>
      <c r="C12" s="28" t="s">
        <v>40</v>
      </c>
      <c r="D12" s="28" t="s">
        <v>18</v>
      </c>
      <c r="F12" s="32" t="str">
        <f t="shared" ref="F12:F16" si="0">IF($C12="","Nie ma tego kryterium","")</f>
        <v/>
      </c>
    </row>
    <row r="13" spans="1:9" ht="15" x14ac:dyDescent="0.25">
      <c r="B13" s="23" t="s">
        <v>6</v>
      </c>
      <c r="C13" s="28" t="s">
        <v>57</v>
      </c>
      <c r="D13" s="28" t="s">
        <v>58</v>
      </c>
      <c r="F13" s="32" t="str">
        <f t="shared" si="0"/>
        <v/>
      </c>
    </row>
    <row r="14" spans="1:9" ht="15" x14ac:dyDescent="0.25">
      <c r="B14" s="23" t="s">
        <v>7</v>
      </c>
      <c r="C14" s="28" t="s">
        <v>59</v>
      </c>
      <c r="D14" s="28" t="s">
        <v>19</v>
      </c>
      <c r="F14" s="32" t="str">
        <f>IF($C14="","Nie ma tego kryterium","")</f>
        <v/>
      </c>
    </row>
    <row r="15" spans="1:9" ht="15" x14ac:dyDescent="0.25">
      <c r="B15" s="23" t="s">
        <v>8</v>
      </c>
      <c r="C15" s="28"/>
      <c r="D15" s="28"/>
      <c r="F15" s="32" t="str">
        <f t="shared" si="0"/>
        <v>Nie ma tego kryterium</v>
      </c>
    </row>
    <row r="16" spans="1:9" ht="15" x14ac:dyDescent="0.25">
      <c r="B16" s="23" t="s">
        <v>9</v>
      </c>
      <c r="C16" s="28"/>
      <c r="D16" s="28"/>
      <c r="F16" s="32" t="str">
        <f t="shared" si="0"/>
        <v>Nie ma tego kryterium</v>
      </c>
    </row>
    <row r="18" spans="2:15" ht="18" thickBot="1" x14ac:dyDescent="0.35">
      <c r="B18" s="35" t="s">
        <v>52</v>
      </c>
      <c r="C18" s="35"/>
      <c r="D18" s="35"/>
      <c r="E18" s="35"/>
      <c r="F18" s="35"/>
      <c r="G18" s="35"/>
      <c r="H18" s="35"/>
    </row>
    <row r="19" spans="2:15" ht="13.5" thickTop="1" x14ac:dyDescent="0.2"/>
    <row r="20" spans="2:15" ht="15" x14ac:dyDescent="0.25">
      <c r="B20" s="23" t="s">
        <v>20</v>
      </c>
      <c r="C20" s="28" t="s">
        <v>60</v>
      </c>
      <c r="F20" s="32" t="str">
        <f t="shared" ref="F20:F24" si="1">IF($C20="","Nie ma tego wariantu","")</f>
        <v/>
      </c>
    </row>
    <row r="21" spans="2:15" ht="15" x14ac:dyDescent="0.25">
      <c r="B21" s="23" t="s">
        <v>21</v>
      </c>
      <c r="C21" s="28" t="s">
        <v>61</v>
      </c>
      <c r="F21" s="32" t="str">
        <f t="shared" si="1"/>
        <v/>
      </c>
    </row>
    <row r="22" spans="2:15" ht="15" x14ac:dyDescent="0.25">
      <c r="B22" s="23" t="s">
        <v>22</v>
      </c>
      <c r="C22" s="28"/>
      <c r="F22" s="32" t="str">
        <f>IF($C22="","Nie ma tego wariantu","")</f>
        <v>Nie ma tego wariantu</v>
      </c>
      <c r="O22" s="30"/>
    </row>
    <row r="23" spans="2:15" ht="15" x14ac:dyDescent="0.25">
      <c r="B23" s="23" t="s">
        <v>23</v>
      </c>
      <c r="C23" s="28"/>
      <c r="F23" s="32" t="str">
        <f t="shared" si="1"/>
        <v>Nie ma tego wariantu</v>
      </c>
    </row>
    <row r="24" spans="2:15" ht="15" x14ac:dyDescent="0.25">
      <c r="B24" s="23" t="s">
        <v>24</v>
      </c>
      <c r="C24" s="28"/>
      <c r="F24" s="32" t="str">
        <f t="shared" si="1"/>
        <v>Nie ma tego wariantu</v>
      </c>
    </row>
    <row r="26" spans="2:15" ht="18" thickBot="1" x14ac:dyDescent="0.35">
      <c r="B26" s="35" t="s">
        <v>62</v>
      </c>
      <c r="C26" s="35"/>
      <c r="D26" s="35"/>
      <c r="E26" s="35"/>
      <c r="F26" s="35"/>
      <c r="G26" s="35"/>
      <c r="H26" s="35"/>
    </row>
    <row r="27" spans="2:15" ht="13.5" thickTop="1" x14ac:dyDescent="0.2"/>
    <row r="28" spans="2:15" x14ac:dyDescent="0.2">
      <c r="B28" s="26" t="s">
        <v>26</v>
      </c>
      <c r="C28" s="26" t="s">
        <v>27</v>
      </c>
      <c r="D28" s="33" t="str">
        <f>IF(C12="","-","Kryterium I")</f>
        <v>Kryterium I</v>
      </c>
      <c r="E28" s="33" t="str">
        <f>IF(C13="","-","Kryterium II")</f>
        <v>Kryterium II</v>
      </c>
      <c r="F28" s="33" t="str">
        <f>IF(C14="","-","Kryterium III")</f>
        <v>Kryterium III</v>
      </c>
      <c r="G28" s="33" t="str">
        <f>IF(C15="","-","Kryterium IV")</f>
        <v>-</v>
      </c>
      <c r="H28" s="33" t="str">
        <f>IF(C16="","-","Kryterium V")</f>
        <v>-</v>
      </c>
    </row>
    <row r="29" spans="2:15" x14ac:dyDescent="0.2">
      <c r="B29" s="26"/>
      <c r="C29" s="26"/>
      <c r="D29" s="33" t="str">
        <f>IF(D12="","-",$D12)</f>
        <v>kg CO2</v>
      </c>
      <c r="E29" s="33" t="str">
        <f>IF(D13="","-",D13)</f>
        <v>ocena eksperta</v>
      </c>
      <c r="F29" s="33" t="str">
        <f>IF(D14="","-",D14)</f>
        <v>PLN</v>
      </c>
      <c r="G29" s="33" t="str">
        <f>IF(D15="","-",D15)</f>
        <v>-</v>
      </c>
      <c r="H29" s="33" t="str">
        <f>IF(D16="","-",D16)</f>
        <v>-</v>
      </c>
    </row>
    <row r="30" spans="2:15" ht="15" x14ac:dyDescent="0.25">
      <c r="B30" s="23" t="s">
        <v>20</v>
      </c>
      <c r="C30" s="23" t="str">
        <f>IF($C20="","-",$C20)</f>
        <v>Na budynek mieszkalny</v>
      </c>
      <c r="D30" s="27">
        <v>102900</v>
      </c>
      <c r="E30" s="27">
        <v>1</v>
      </c>
      <c r="F30" s="27">
        <v>8000000</v>
      </c>
      <c r="G30" s="27">
        <v>65</v>
      </c>
      <c r="H30" s="27"/>
    </row>
    <row r="31" spans="2:15" ht="15" x14ac:dyDescent="0.25">
      <c r="B31" s="23" t="s">
        <v>21</v>
      </c>
      <c r="C31" s="23" t="str">
        <f>IF($C21="","-",$C21)</f>
        <v>Na przychodnię lekarską</v>
      </c>
      <c r="D31" s="27">
        <v>150920</v>
      </c>
      <c r="E31" s="27">
        <v>2</v>
      </c>
      <c r="F31" s="27">
        <v>10000000</v>
      </c>
      <c r="G31" s="27">
        <v>87</v>
      </c>
      <c r="H31" s="27"/>
    </row>
    <row r="32" spans="2:15" ht="15" x14ac:dyDescent="0.25">
      <c r="B32" s="23" t="s">
        <v>22</v>
      </c>
      <c r="C32" s="23" t="str">
        <f>IF($C22="","-",$C22)</f>
        <v>-</v>
      </c>
      <c r="D32" s="27"/>
      <c r="E32" s="27"/>
      <c r="F32" s="27"/>
      <c r="G32" s="27"/>
      <c r="H32" s="27"/>
    </row>
    <row r="33" spans="2:10" ht="15" x14ac:dyDescent="0.25">
      <c r="B33" s="23" t="s">
        <v>23</v>
      </c>
      <c r="C33" s="23" t="str">
        <f>IF($C23="","-",$C23)</f>
        <v>-</v>
      </c>
      <c r="D33" s="27"/>
      <c r="E33" s="27"/>
      <c r="F33" s="27"/>
      <c r="G33" s="27"/>
      <c r="H33" s="27"/>
    </row>
    <row r="34" spans="2:10" ht="15" x14ac:dyDescent="0.25">
      <c r="B34" s="23" t="s">
        <v>24</v>
      </c>
      <c r="C34" s="23" t="str">
        <f>IF($C24="","-",$C24)</f>
        <v>-</v>
      </c>
      <c r="D34" s="27"/>
      <c r="E34" s="27"/>
      <c r="F34" s="27"/>
      <c r="G34" s="27"/>
      <c r="H34" s="27"/>
    </row>
    <row r="35" spans="2:10" x14ac:dyDescent="0.2">
      <c r="B35" s="40" t="s">
        <v>35</v>
      </c>
      <c r="C35" s="41"/>
      <c r="D35" s="25">
        <f>MAX(D30:D34)</f>
        <v>150920</v>
      </c>
      <c r="E35" s="25">
        <f>MAX(E30:E34)</f>
        <v>2</v>
      </c>
      <c r="F35" s="25">
        <f t="shared" ref="F35:H35" si="2">MAX(F30:F34)</f>
        <v>10000000</v>
      </c>
      <c r="G35" s="25">
        <f t="shared" si="2"/>
        <v>87</v>
      </c>
      <c r="H35" s="25">
        <f t="shared" si="2"/>
        <v>0</v>
      </c>
    </row>
    <row r="37" spans="2:10" ht="18" thickBot="1" x14ac:dyDescent="0.35">
      <c r="B37" s="35" t="s">
        <v>53</v>
      </c>
      <c r="C37" s="35"/>
      <c r="D37" s="35"/>
      <c r="E37" s="35"/>
      <c r="F37" s="35"/>
      <c r="G37" s="35"/>
      <c r="H37" s="35"/>
    </row>
    <row r="38" spans="2:10" ht="15.75" thickTop="1" x14ac:dyDescent="0.25">
      <c r="B38" s="32" t="s">
        <v>54</v>
      </c>
    </row>
    <row r="39" spans="2:10" x14ac:dyDescent="0.2">
      <c r="B39" s="37" t="s">
        <v>29</v>
      </c>
      <c r="C39" s="38"/>
      <c r="D39" s="33" t="str">
        <f>D28</f>
        <v>Kryterium I</v>
      </c>
      <c r="E39" s="33" t="str">
        <f>E28</f>
        <v>Kryterium II</v>
      </c>
      <c r="F39" s="33" t="str">
        <f>F28</f>
        <v>Kryterium III</v>
      </c>
      <c r="G39" s="33" t="str">
        <f>G28</f>
        <v>-</v>
      </c>
      <c r="H39" s="33" t="str">
        <f>H28</f>
        <v>-</v>
      </c>
      <c r="I39" s="26" t="s">
        <v>37</v>
      </c>
    </row>
    <row r="40" spans="2:10" ht="15" x14ac:dyDescent="0.25">
      <c r="B40" s="39" t="s">
        <v>30</v>
      </c>
      <c r="C40" s="39"/>
      <c r="D40" s="27">
        <v>0.25</v>
      </c>
      <c r="E40" s="27">
        <v>0.35</v>
      </c>
      <c r="F40" s="27">
        <v>0.4</v>
      </c>
      <c r="G40" s="27"/>
      <c r="H40" s="27">
        <v>0.2</v>
      </c>
      <c r="I40" s="23"/>
      <c r="J40" s="30" t="str">
        <f>IF(I41=1,"","Suma wag")</f>
        <v/>
      </c>
    </row>
    <row r="41" spans="2:10" x14ac:dyDescent="0.2">
      <c r="B41" s="39" t="s">
        <v>63</v>
      </c>
      <c r="C41" s="39"/>
      <c r="D41" s="25">
        <f t="shared" ref="D41" si="3">D40*IF(D39&lt;&gt;"-",1,0)</f>
        <v>0.25</v>
      </c>
      <c r="E41" s="25">
        <f t="shared" ref="E41" si="4">E40*IF(E39&lt;&gt;"-",1,0)</f>
        <v>0.35</v>
      </c>
      <c r="F41" s="25">
        <f t="shared" ref="F41" si="5">F40*IF(F39&lt;&gt;"-",1,0)</f>
        <v>0.4</v>
      </c>
      <c r="G41" s="25">
        <f t="shared" ref="G41" si="6">G40*IF(G39&lt;&gt;"-",1,0)</f>
        <v>0</v>
      </c>
      <c r="H41" s="25">
        <f t="shared" ref="H41" si="7">H40*IF(H39&lt;&gt;"-",1,0)</f>
        <v>0</v>
      </c>
      <c r="I41" s="25">
        <f>SUM(D41:H41)</f>
        <v>1</v>
      </c>
      <c r="J41" s="30" t="str">
        <f>IF(I41=1,"","różna od 1")</f>
        <v/>
      </c>
    </row>
    <row r="43" spans="2:10" ht="18" thickBot="1" x14ac:dyDescent="0.35">
      <c r="B43" s="35" t="s">
        <v>34</v>
      </c>
      <c r="C43" s="35"/>
      <c r="D43" s="35"/>
      <c r="E43" s="35"/>
      <c r="F43" s="35"/>
      <c r="G43" s="35"/>
      <c r="H43" s="35"/>
    </row>
    <row r="44" spans="2:10" ht="13.5" thickTop="1" x14ac:dyDescent="0.2"/>
    <row r="45" spans="2:10" x14ac:dyDescent="0.2">
      <c r="B45" s="26" t="s">
        <v>26</v>
      </c>
      <c r="C45" s="26" t="s">
        <v>27</v>
      </c>
      <c r="D45" s="33" t="str">
        <f>D39</f>
        <v>Kryterium I</v>
      </c>
      <c r="E45" s="33" t="str">
        <f>E39</f>
        <v>Kryterium II</v>
      </c>
      <c r="F45" s="33" t="str">
        <f>F39</f>
        <v>Kryterium III</v>
      </c>
      <c r="G45" s="33" t="str">
        <f>G39</f>
        <v>-</v>
      </c>
      <c r="H45" s="33" t="str">
        <f>H39</f>
        <v>-</v>
      </c>
    </row>
    <row r="46" spans="2:10" x14ac:dyDescent="0.2">
      <c r="B46" s="23" t="s">
        <v>20</v>
      </c>
      <c r="C46" s="23" t="str">
        <f>IF($C20="","-",$C20)</f>
        <v>Na budynek mieszkalny</v>
      </c>
      <c r="D46" s="24">
        <f>IF(D$45="-","-",IF($C20="","-",IF($D$35=0,1,D30/$D$35)))</f>
        <v>0.68181818181818177</v>
      </c>
      <c r="E46" s="24">
        <f>IF(E$45="-","-",IF($C20="","-",IF($E$35=0,1,E30/$E$35)))</f>
        <v>0.5</v>
      </c>
      <c r="F46" s="24">
        <f>IF(F$45="-","-",IF($C20="","-",IF($F$35=0,1,F30/$F$35)))</f>
        <v>0.8</v>
      </c>
      <c r="G46" s="24" t="str">
        <f>IF(G$45="-","-",IF($C20="","-",IF($G$35=0,1,G30/$G$35)))</f>
        <v>-</v>
      </c>
      <c r="H46" s="24" t="str">
        <f>IF(H$45="-","-",IF($C20="","-",IF($H$35=0,1,H30/$H$35)))</f>
        <v>-</v>
      </c>
    </row>
    <row r="47" spans="2:10" x14ac:dyDescent="0.2">
      <c r="B47" s="23" t="s">
        <v>21</v>
      </c>
      <c r="C47" s="23" t="str">
        <f>IF($C21="","-",$C21)</f>
        <v>Na przychodnię lekarską</v>
      </c>
      <c r="D47" s="24">
        <f t="shared" ref="D47:D50" si="8">IF(D$45="-","-",IF($C21="","-",IF($D$35=0,1,D31/$D$35)))</f>
        <v>1</v>
      </c>
      <c r="E47" s="24">
        <f t="shared" ref="E47:E50" si="9">IF(E$45="-","-",IF($C21="","-",IF($E$35=0,1,E31/$E$35)))</f>
        <v>1</v>
      </c>
      <c r="F47" s="24">
        <f t="shared" ref="F47:F50" si="10">IF(F$45="-","-",IF($C21="","-",IF($F$35=0,1,F31/$F$35)))</f>
        <v>1</v>
      </c>
      <c r="G47" s="24" t="str">
        <f t="shared" ref="G47:G50" si="11">IF(G$45="-","-",IF($C21="","-",IF($G$35=0,1,G31/$G$35)))</f>
        <v>-</v>
      </c>
      <c r="H47" s="24" t="str">
        <f t="shared" ref="H47:H50" si="12">IF(H$45="-","-",IF($C21="","-",IF($H$35=0,1,H31/$H$35)))</f>
        <v>-</v>
      </c>
    </row>
    <row r="48" spans="2:10" x14ac:dyDescent="0.2">
      <c r="B48" s="23" t="s">
        <v>22</v>
      </c>
      <c r="C48" s="23" t="str">
        <f>IF($C22="","-",$C22)</f>
        <v>-</v>
      </c>
      <c r="D48" s="24" t="str">
        <f t="shared" si="8"/>
        <v>-</v>
      </c>
      <c r="E48" s="24" t="str">
        <f t="shared" si="9"/>
        <v>-</v>
      </c>
      <c r="F48" s="24" t="str">
        <f t="shared" si="10"/>
        <v>-</v>
      </c>
      <c r="G48" s="24" t="str">
        <f t="shared" si="11"/>
        <v>-</v>
      </c>
      <c r="H48" s="24" t="str">
        <f t="shared" si="12"/>
        <v>-</v>
      </c>
    </row>
    <row r="49" spans="2:14" x14ac:dyDescent="0.2">
      <c r="B49" s="23" t="s">
        <v>23</v>
      </c>
      <c r="C49" s="23" t="str">
        <f>IF($C23="","-",$C23)</f>
        <v>-</v>
      </c>
      <c r="D49" s="24" t="str">
        <f t="shared" si="8"/>
        <v>-</v>
      </c>
      <c r="E49" s="24" t="str">
        <f t="shared" si="9"/>
        <v>-</v>
      </c>
      <c r="F49" s="24" t="str">
        <f t="shared" si="10"/>
        <v>-</v>
      </c>
      <c r="G49" s="24" t="str">
        <f t="shared" si="11"/>
        <v>-</v>
      </c>
      <c r="H49" s="24" t="str">
        <f t="shared" si="12"/>
        <v>-</v>
      </c>
    </row>
    <row r="50" spans="2:14" x14ac:dyDescent="0.2">
      <c r="B50" s="23" t="s">
        <v>24</v>
      </c>
      <c r="C50" s="23" t="str">
        <f>IF($C24="","-",$C24)</f>
        <v>-</v>
      </c>
      <c r="D50" s="24" t="str">
        <f t="shared" si="8"/>
        <v>-</v>
      </c>
      <c r="E50" s="24" t="str">
        <f t="shared" si="9"/>
        <v>-</v>
      </c>
      <c r="F50" s="24" t="str">
        <f t="shared" si="10"/>
        <v>-</v>
      </c>
      <c r="G50" s="24" t="str">
        <f t="shared" si="11"/>
        <v>-</v>
      </c>
      <c r="H50" s="24" t="str">
        <f t="shared" si="12"/>
        <v>-</v>
      </c>
      <c r="N50" s="30"/>
    </row>
    <row r="51" spans="2:14" x14ac:dyDescent="0.2">
      <c r="N51" s="30"/>
    </row>
    <row r="52" spans="2:14" ht="18" thickBot="1" x14ac:dyDescent="0.35">
      <c r="B52" s="35" t="s">
        <v>55</v>
      </c>
      <c r="C52" s="35"/>
      <c r="D52" s="35"/>
      <c r="E52" s="35"/>
      <c r="F52" s="35"/>
      <c r="G52" s="35"/>
      <c r="H52" s="35"/>
      <c r="I52" s="35"/>
      <c r="J52" s="35"/>
    </row>
    <row r="53" spans="2:14" ht="15.75" thickTop="1" x14ac:dyDescent="0.25">
      <c r="B53" s="32" t="s">
        <v>56</v>
      </c>
    </row>
    <row r="54" spans="2:14" ht="25.5" x14ac:dyDescent="0.2">
      <c r="B54" s="26" t="s">
        <v>26</v>
      </c>
      <c r="C54" s="26" t="s">
        <v>27</v>
      </c>
      <c r="D54" s="33" t="str">
        <f>D45</f>
        <v>Kryterium I</v>
      </c>
      <c r="E54" s="33" t="str">
        <f>E45</f>
        <v>Kryterium II</v>
      </c>
      <c r="F54" s="33" t="str">
        <f>F45</f>
        <v>Kryterium III</v>
      </c>
      <c r="G54" s="33" t="str">
        <f>G45</f>
        <v>-</v>
      </c>
      <c r="H54" s="33" t="str">
        <f>H45</f>
        <v>-</v>
      </c>
      <c r="I54" s="26" t="s">
        <v>1</v>
      </c>
      <c r="J54" s="26" t="s">
        <v>2</v>
      </c>
    </row>
    <row r="55" spans="2:14" x14ac:dyDescent="0.2">
      <c r="B55" s="23" t="s">
        <v>20</v>
      </c>
      <c r="C55" s="23" t="str">
        <f>IF($C20="","-",$C20)</f>
        <v>Na budynek mieszkalny</v>
      </c>
      <c r="D55" s="24">
        <f>IF($I$41=1,IFERROR(D46*D$41,"-"),"-")</f>
        <v>0.17045454545454544</v>
      </c>
      <c r="E55" s="24">
        <f t="shared" ref="E55:H55" si="13">IF($I$41=1,IFERROR(E46*E$41,"-"),"-")</f>
        <v>0.17499999999999999</v>
      </c>
      <c r="F55" s="24">
        <f t="shared" si="13"/>
        <v>0.32000000000000006</v>
      </c>
      <c r="G55" s="24" t="str">
        <f t="shared" si="13"/>
        <v>-</v>
      </c>
      <c r="H55" s="24" t="str">
        <f t="shared" si="13"/>
        <v>-</v>
      </c>
      <c r="I55" s="24">
        <f t="shared" ref="I55:I56" si="14">IF(SUM(D55:H55)=0,"-",SUM(D55:H55))</f>
        <v>0.66545454545454552</v>
      </c>
      <c r="J55" s="29">
        <f>IFERROR(RANK(I55,$I$55:$I$59,1),"-")</f>
        <v>1</v>
      </c>
      <c r="K55" s="22" t="str">
        <f>IF(J55=1,"Wariant optymalny","     ")</f>
        <v>Wariant optymalny</v>
      </c>
    </row>
    <row r="56" spans="2:14" x14ac:dyDescent="0.2">
      <c r="B56" s="23" t="s">
        <v>21</v>
      </c>
      <c r="C56" s="23" t="str">
        <f>IF($C21="","-",$C21)</f>
        <v>Na przychodnię lekarską</v>
      </c>
      <c r="D56" s="24">
        <f t="shared" ref="D56:H56" si="15">IF($I$41=1,IFERROR(D47*D$41,"-"),"-")</f>
        <v>0.25</v>
      </c>
      <c r="E56" s="24">
        <f t="shared" si="15"/>
        <v>0.35</v>
      </c>
      <c r="F56" s="24">
        <f t="shared" si="15"/>
        <v>0.4</v>
      </c>
      <c r="G56" s="24" t="str">
        <f t="shared" si="15"/>
        <v>-</v>
      </c>
      <c r="H56" s="24" t="str">
        <f t="shared" si="15"/>
        <v>-</v>
      </c>
      <c r="I56" s="24">
        <f t="shared" si="14"/>
        <v>1</v>
      </c>
      <c r="J56" s="29">
        <f t="shared" ref="J56:J59" si="16">IFERROR(RANK(I56,$I$55:$I$59,1),"-")</f>
        <v>2</v>
      </c>
      <c r="K56" s="22" t="str">
        <f t="shared" ref="K56:K59" si="17">IF(J56=1,"Wariant optymalny","     ")</f>
        <v xml:space="preserve">     </v>
      </c>
    </row>
    <row r="57" spans="2:14" x14ac:dyDescent="0.2">
      <c r="B57" s="23" t="s">
        <v>22</v>
      </c>
      <c r="C57" s="23" t="str">
        <f>IF($C22="","-",$C22)</f>
        <v>-</v>
      </c>
      <c r="D57" s="24" t="str">
        <f t="shared" ref="D57:H57" si="18">IF($I$41=1,IFERROR(D48*D$41,"-"),"-")</f>
        <v>-</v>
      </c>
      <c r="E57" s="24" t="str">
        <f t="shared" si="18"/>
        <v>-</v>
      </c>
      <c r="F57" s="24" t="str">
        <f t="shared" si="18"/>
        <v>-</v>
      </c>
      <c r="G57" s="24" t="str">
        <f t="shared" si="18"/>
        <v>-</v>
      </c>
      <c r="H57" s="24" t="str">
        <f t="shared" si="18"/>
        <v>-</v>
      </c>
      <c r="I57" s="24" t="str">
        <f>IF(SUM(D57:H57)=0,"-",SUM(D57:H57))</f>
        <v>-</v>
      </c>
      <c r="J57" s="29" t="str">
        <f t="shared" si="16"/>
        <v>-</v>
      </c>
      <c r="K57" s="22" t="str">
        <f t="shared" si="17"/>
        <v xml:space="preserve">     </v>
      </c>
    </row>
    <row r="58" spans="2:14" x14ac:dyDescent="0.2">
      <c r="B58" s="23" t="s">
        <v>23</v>
      </c>
      <c r="C58" s="23" t="str">
        <f>IF($C23="","-",$C23)</f>
        <v>-</v>
      </c>
      <c r="D58" s="24" t="str">
        <f t="shared" ref="D58:H58" si="19">IF($I$41=1,IFERROR(D49*D$41,"-"),"-")</f>
        <v>-</v>
      </c>
      <c r="E58" s="24" t="str">
        <f t="shared" si="19"/>
        <v>-</v>
      </c>
      <c r="F58" s="24" t="str">
        <f t="shared" si="19"/>
        <v>-</v>
      </c>
      <c r="G58" s="24" t="str">
        <f t="shared" si="19"/>
        <v>-</v>
      </c>
      <c r="H58" s="24" t="str">
        <f t="shared" si="19"/>
        <v>-</v>
      </c>
      <c r="I58" s="24" t="str">
        <f t="shared" ref="I58:I59" si="20">IF(SUM(D58:H58)=0,"-",SUM(D58:H58))</f>
        <v>-</v>
      </c>
      <c r="J58" s="29" t="str">
        <f t="shared" si="16"/>
        <v>-</v>
      </c>
      <c r="K58" s="22" t="str">
        <f t="shared" si="17"/>
        <v xml:space="preserve">     </v>
      </c>
    </row>
    <row r="59" spans="2:14" x14ac:dyDescent="0.2">
      <c r="B59" s="23" t="s">
        <v>24</v>
      </c>
      <c r="C59" s="23" t="str">
        <f>IF($C24="","-",$C24)</f>
        <v>-</v>
      </c>
      <c r="D59" s="24" t="str">
        <f t="shared" ref="D59:H59" si="21">IF($I$41=1,IFERROR(D50*D$41,"-"),"-")</f>
        <v>-</v>
      </c>
      <c r="E59" s="24" t="str">
        <f t="shared" si="21"/>
        <v>-</v>
      </c>
      <c r="F59" s="24" t="str">
        <f t="shared" si="21"/>
        <v>-</v>
      </c>
      <c r="G59" s="24" t="str">
        <f t="shared" si="21"/>
        <v>-</v>
      </c>
      <c r="H59" s="24" t="str">
        <f t="shared" si="21"/>
        <v>-</v>
      </c>
      <c r="I59" s="24" t="str">
        <f t="shared" si="20"/>
        <v>-</v>
      </c>
      <c r="J59" s="29" t="str">
        <f t="shared" si="16"/>
        <v>-</v>
      </c>
      <c r="K59" s="22" t="str">
        <f t="shared" si="17"/>
        <v xml:space="preserve">     </v>
      </c>
    </row>
  </sheetData>
  <sheetProtection sheet="1" objects="1" scenarios="1"/>
  <dataConsolidate/>
  <mergeCells count="12">
    <mergeCell ref="D1:I1"/>
    <mergeCell ref="B52:J52"/>
    <mergeCell ref="A4:H4"/>
    <mergeCell ref="B43:H43"/>
    <mergeCell ref="B9:H9"/>
    <mergeCell ref="B37:H37"/>
    <mergeCell ref="B26:H26"/>
    <mergeCell ref="B18:H18"/>
    <mergeCell ref="B39:C39"/>
    <mergeCell ref="B40:C40"/>
    <mergeCell ref="B41:C41"/>
    <mergeCell ref="B35:C35"/>
  </mergeCells>
  <conditionalFormatting sqref="I41">
    <cfRule type="cellIs" dxfId="9" priority="9" operator="notEqual">
      <formula>1</formula>
    </cfRule>
    <cfRule type="cellIs" dxfId="8" priority="11" operator="equal">
      <formula>1</formula>
    </cfRule>
  </conditionalFormatting>
  <conditionalFormatting sqref="I55:I59">
    <cfRule type="colorScale" priority="6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K55:K59">
    <cfRule type="containsText" dxfId="7" priority="7" operator="containsText" text="Wariant optymalny">
      <formula>NOT(ISERROR(SEARCH("Wariant optymalny",K55)))</formula>
    </cfRule>
  </conditionalFormatting>
  <conditionalFormatting sqref="J55:J59">
    <cfRule type="colorScale" priority="5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J40:J41">
    <cfRule type="containsText" dxfId="6" priority="2" operator="containsText" text="Suma wag">
      <formula>NOT(ISERROR(SEARCH("Suma wag",J40)))</formula>
    </cfRule>
    <cfRule type="containsText" dxfId="5" priority="1" operator="containsText" text="różna od 1">
      <formula>NOT(ISERROR(SEARCH("różna od 1",J40)))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zoomScaleNormal="100" workbookViewId="0">
      <selection activeCell="C12" sqref="C12"/>
    </sheetView>
  </sheetViews>
  <sheetFormatPr defaultRowHeight="12.75" x14ac:dyDescent="0.2"/>
  <cols>
    <col min="1" max="1" width="9.140625" style="22"/>
    <col min="2" max="2" width="10.85546875" style="22" customWidth="1"/>
    <col min="3" max="3" width="36.5703125" style="22" customWidth="1"/>
    <col min="4" max="8" width="15.7109375" style="22" customWidth="1"/>
    <col min="9" max="9" width="14" style="22" customWidth="1"/>
    <col min="10" max="10" width="14.7109375" style="22" customWidth="1"/>
    <col min="11" max="11" width="18" style="22" customWidth="1"/>
    <col min="12" max="16384" width="9.140625" style="22"/>
  </cols>
  <sheetData>
    <row r="1" spans="1:9" s="31" customFormat="1" ht="29.25" customHeight="1" x14ac:dyDescent="0.2">
      <c r="D1" s="34" t="s">
        <v>64</v>
      </c>
      <c r="E1" s="34"/>
      <c r="F1" s="34"/>
      <c r="G1" s="34"/>
      <c r="H1" s="34"/>
      <c r="I1" s="34"/>
    </row>
    <row r="4" spans="1:9" ht="20.25" thickBot="1" x14ac:dyDescent="0.35">
      <c r="A4" s="36" t="s">
        <v>32</v>
      </c>
      <c r="B4" s="36"/>
      <c r="C4" s="36"/>
      <c r="D4" s="36"/>
      <c r="E4" s="36"/>
      <c r="F4" s="36"/>
      <c r="G4" s="36"/>
      <c r="H4" s="36"/>
    </row>
    <row r="5" spans="1:9" ht="13.5" thickTop="1" x14ac:dyDescent="0.2"/>
    <row r="9" spans="1:9" ht="18" thickBot="1" x14ac:dyDescent="0.35">
      <c r="B9" s="35" t="s">
        <v>51</v>
      </c>
      <c r="C9" s="35"/>
      <c r="D9" s="35"/>
      <c r="E9" s="35"/>
      <c r="F9" s="35"/>
      <c r="G9" s="35"/>
      <c r="H9" s="35"/>
    </row>
    <row r="10" spans="1:9" ht="13.5" thickTop="1" x14ac:dyDescent="0.2"/>
    <row r="11" spans="1:9" x14ac:dyDescent="0.2">
      <c r="B11" s="26"/>
      <c r="C11" s="26" t="s">
        <v>10</v>
      </c>
      <c r="D11" s="26" t="s">
        <v>11</v>
      </c>
    </row>
    <row r="12" spans="1:9" ht="15" x14ac:dyDescent="0.25">
      <c r="B12" s="23" t="s">
        <v>5</v>
      </c>
      <c r="C12" s="28"/>
      <c r="D12" s="28"/>
      <c r="F12" s="32" t="str">
        <f t="shared" ref="F12:F16" si="0">IF($C12="","Nie ma tego kryterium","")</f>
        <v>Nie ma tego kryterium</v>
      </c>
    </row>
    <row r="13" spans="1:9" ht="15" x14ac:dyDescent="0.25">
      <c r="B13" s="23" t="s">
        <v>6</v>
      </c>
      <c r="C13" s="28"/>
      <c r="D13" s="28"/>
      <c r="F13" s="32" t="str">
        <f t="shared" si="0"/>
        <v>Nie ma tego kryterium</v>
      </c>
    </row>
    <row r="14" spans="1:9" ht="15" x14ac:dyDescent="0.25">
      <c r="B14" s="23" t="s">
        <v>7</v>
      </c>
      <c r="C14" s="28"/>
      <c r="D14" s="28"/>
      <c r="F14" s="32" t="str">
        <f>IF($C14="","Nie ma tego kryterium","")</f>
        <v>Nie ma tego kryterium</v>
      </c>
    </row>
    <row r="15" spans="1:9" ht="15" x14ac:dyDescent="0.25">
      <c r="B15" s="23" t="s">
        <v>8</v>
      </c>
      <c r="C15" s="28"/>
      <c r="D15" s="28"/>
      <c r="F15" s="32" t="str">
        <f t="shared" si="0"/>
        <v>Nie ma tego kryterium</v>
      </c>
    </row>
    <row r="16" spans="1:9" ht="15" x14ac:dyDescent="0.25">
      <c r="B16" s="23" t="s">
        <v>9</v>
      </c>
      <c r="C16" s="28"/>
      <c r="D16" s="28"/>
      <c r="F16" s="32" t="str">
        <f t="shared" si="0"/>
        <v>Nie ma tego kryterium</v>
      </c>
    </row>
    <row r="18" spans="2:15" ht="18" thickBot="1" x14ac:dyDescent="0.35">
      <c r="B18" s="35" t="s">
        <v>52</v>
      </c>
      <c r="C18" s="35"/>
      <c r="D18" s="35"/>
      <c r="E18" s="35"/>
      <c r="F18" s="35"/>
      <c r="G18" s="35"/>
      <c r="H18" s="35"/>
    </row>
    <row r="19" spans="2:15" ht="13.5" thickTop="1" x14ac:dyDescent="0.2"/>
    <row r="20" spans="2:15" ht="15" x14ac:dyDescent="0.25">
      <c r="B20" s="23" t="s">
        <v>20</v>
      </c>
      <c r="C20" s="28"/>
      <c r="F20" s="32" t="str">
        <f t="shared" ref="F20:F24" si="1">IF($C20="","Nie ma tego wariantu","")</f>
        <v>Nie ma tego wariantu</v>
      </c>
    </row>
    <row r="21" spans="2:15" ht="15" x14ac:dyDescent="0.25">
      <c r="B21" s="23" t="s">
        <v>21</v>
      </c>
      <c r="C21" s="28"/>
      <c r="F21" s="32" t="str">
        <f t="shared" si="1"/>
        <v>Nie ma tego wariantu</v>
      </c>
    </row>
    <row r="22" spans="2:15" ht="15" x14ac:dyDescent="0.25">
      <c r="B22" s="23" t="s">
        <v>22</v>
      </c>
      <c r="C22" s="28"/>
      <c r="F22" s="32" t="str">
        <f>IF($C22="","Nie ma tego wariantu","")</f>
        <v>Nie ma tego wariantu</v>
      </c>
      <c r="O22" s="30"/>
    </row>
    <row r="23" spans="2:15" ht="15" x14ac:dyDescent="0.25">
      <c r="B23" s="23" t="s">
        <v>23</v>
      </c>
      <c r="C23" s="28"/>
      <c r="F23" s="32" t="str">
        <f t="shared" si="1"/>
        <v>Nie ma tego wariantu</v>
      </c>
    </row>
    <row r="24" spans="2:15" ht="15" x14ac:dyDescent="0.25">
      <c r="B24" s="23" t="s">
        <v>24</v>
      </c>
      <c r="C24" s="28"/>
      <c r="F24" s="32" t="str">
        <f t="shared" si="1"/>
        <v>Nie ma tego wariantu</v>
      </c>
    </row>
    <row r="26" spans="2:15" ht="18" thickBot="1" x14ac:dyDescent="0.35">
      <c r="B26" s="35" t="s">
        <v>62</v>
      </c>
      <c r="C26" s="35"/>
      <c r="D26" s="35"/>
      <c r="E26" s="35"/>
      <c r="F26" s="35"/>
      <c r="G26" s="35"/>
      <c r="H26" s="35"/>
    </row>
    <row r="27" spans="2:15" ht="13.5" thickTop="1" x14ac:dyDescent="0.2"/>
    <row r="28" spans="2:15" x14ac:dyDescent="0.2">
      <c r="B28" s="26" t="s">
        <v>26</v>
      </c>
      <c r="C28" s="26" t="s">
        <v>27</v>
      </c>
      <c r="D28" s="33" t="str">
        <f>IF(C12="","-","Kryterium I")</f>
        <v>-</v>
      </c>
      <c r="E28" s="33" t="str">
        <f>IF(C13="","-","Kryterium II")</f>
        <v>-</v>
      </c>
      <c r="F28" s="33" t="str">
        <f>IF(C14="","-","Kryterium III")</f>
        <v>-</v>
      </c>
      <c r="G28" s="33" t="str">
        <f>IF(C15="","-","Kryterium IV")</f>
        <v>-</v>
      </c>
      <c r="H28" s="33" t="str">
        <f>IF(C16="","-","Kryterium V")</f>
        <v>-</v>
      </c>
    </row>
    <row r="29" spans="2:15" x14ac:dyDescent="0.2">
      <c r="B29" s="26"/>
      <c r="C29" s="26"/>
      <c r="D29" s="33" t="str">
        <f>IF(D12="","-",$D12)</f>
        <v>-</v>
      </c>
      <c r="E29" s="33" t="str">
        <f>IF(D13="","-",D13)</f>
        <v>-</v>
      </c>
      <c r="F29" s="33" t="str">
        <f>IF(D14="","-",D14)</f>
        <v>-</v>
      </c>
      <c r="G29" s="33" t="str">
        <f>IF(D15="","-",D15)</f>
        <v>-</v>
      </c>
      <c r="H29" s="33" t="str">
        <f>IF(D16="","-",D16)</f>
        <v>-</v>
      </c>
    </row>
    <row r="30" spans="2:15" ht="15" x14ac:dyDescent="0.25">
      <c r="B30" s="23" t="s">
        <v>20</v>
      </c>
      <c r="C30" s="23" t="str">
        <f>IF($C20="","-",$C20)</f>
        <v>-</v>
      </c>
      <c r="D30" s="27"/>
      <c r="E30" s="27"/>
      <c r="F30" s="27"/>
      <c r="G30" s="27"/>
      <c r="H30" s="27"/>
    </row>
    <row r="31" spans="2:15" ht="15" x14ac:dyDescent="0.25">
      <c r="B31" s="23" t="s">
        <v>21</v>
      </c>
      <c r="C31" s="23" t="str">
        <f>IF($C21="","-",$C21)</f>
        <v>-</v>
      </c>
      <c r="D31" s="27"/>
      <c r="E31" s="27"/>
      <c r="F31" s="27"/>
      <c r="G31" s="27"/>
      <c r="H31" s="27"/>
    </row>
    <row r="32" spans="2:15" ht="15" x14ac:dyDescent="0.25">
      <c r="B32" s="23" t="s">
        <v>22</v>
      </c>
      <c r="C32" s="23" t="str">
        <f>IF($C22="","-",$C22)</f>
        <v>-</v>
      </c>
      <c r="D32" s="27"/>
      <c r="E32" s="27"/>
      <c r="F32" s="27"/>
      <c r="G32" s="27"/>
      <c r="H32" s="27"/>
    </row>
    <row r="33" spans="2:10" ht="15" x14ac:dyDescent="0.25">
      <c r="B33" s="23" t="s">
        <v>23</v>
      </c>
      <c r="C33" s="23" t="str">
        <f>IF($C23="","-",$C23)</f>
        <v>-</v>
      </c>
      <c r="D33" s="27"/>
      <c r="E33" s="27"/>
      <c r="F33" s="27"/>
      <c r="G33" s="27"/>
      <c r="H33" s="27"/>
    </row>
    <row r="34" spans="2:10" ht="15" x14ac:dyDescent="0.25">
      <c r="B34" s="23" t="s">
        <v>24</v>
      </c>
      <c r="C34" s="23" t="str">
        <f>IF($C24="","-",$C24)</f>
        <v>-</v>
      </c>
      <c r="D34" s="27"/>
      <c r="E34" s="27"/>
      <c r="F34" s="27"/>
      <c r="G34" s="27"/>
      <c r="H34" s="27"/>
    </row>
    <row r="35" spans="2:10" x14ac:dyDescent="0.2">
      <c r="B35" s="40" t="s">
        <v>35</v>
      </c>
      <c r="C35" s="41"/>
      <c r="D35" s="25">
        <f>MAX(D30:D34)</f>
        <v>0</v>
      </c>
      <c r="E35" s="25">
        <f>MAX(E30:E34)</f>
        <v>0</v>
      </c>
      <c r="F35" s="25">
        <f t="shared" ref="F35:H35" si="2">MAX(F30:F34)</f>
        <v>0</v>
      </c>
      <c r="G35" s="25">
        <f t="shared" si="2"/>
        <v>0</v>
      </c>
      <c r="H35" s="25">
        <f t="shared" si="2"/>
        <v>0</v>
      </c>
    </row>
    <row r="37" spans="2:10" ht="18" thickBot="1" x14ac:dyDescent="0.35">
      <c r="B37" s="35" t="s">
        <v>53</v>
      </c>
      <c r="C37" s="35"/>
      <c r="D37" s="35"/>
      <c r="E37" s="35"/>
      <c r="F37" s="35"/>
      <c r="G37" s="35"/>
      <c r="H37" s="35"/>
    </row>
    <row r="38" spans="2:10" ht="15.75" thickTop="1" x14ac:dyDescent="0.25">
      <c r="B38" s="32" t="s">
        <v>54</v>
      </c>
    </row>
    <row r="39" spans="2:10" x14ac:dyDescent="0.2">
      <c r="B39" s="37" t="s">
        <v>29</v>
      </c>
      <c r="C39" s="38"/>
      <c r="D39" s="33" t="str">
        <f>D28</f>
        <v>-</v>
      </c>
      <c r="E39" s="33" t="str">
        <f>E28</f>
        <v>-</v>
      </c>
      <c r="F39" s="33" t="str">
        <f>F28</f>
        <v>-</v>
      </c>
      <c r="G39" s="33" t="str">
        <f>G28</f>
        <v>-</v>
      </c>
      <c r="H39" s="33" t="str">
        <f>H28</f>
        <v>-</v>
      </c>
      <c r="I39" s="26" t="s">
        <v>37</v>
      </c>
    </row>
    <row r="40" spans="2:10" ht="15" x14ac:dyDescent="0.25">
      <c r="B40" s="39" t="s">
        <v>30</v>
      </c>
      <c r="C40" s="39"/>
      <c r="D40" s="27">
        <v>0.25</v>
      </c>
      <c r="E40" s="27">
        <v>0.35</v>
      </c>
      <c r="F40" s="27">
        <v>0.4</v>
      </c>
      <c r="G40" s="27">
        <v>0.5</v>
      </c>
      <c r="H40" s="27">
        <v>0.2</v>
      </c>
      <c r="I40" s="23"/>
      <c r="J40" s="30" t="str">
        <f>IF(I41=1,"","Suma wag")</f>
        <v>Suma wag</v>
      </c>
    </row>
    <row r="41" spans="2:10" x14ac:dyDescent="0.2">
      <c r="B41" s="39" t="s">
        <v>63</v>
      </c>
      <c r="C41" s="39"/>
      <c r="D41" s="25">
        <f t="shared" ref="D41:G41" si="3">D40*IF(D39&lt;&gt;"-",1,0)</f>
        <v>0</v>
      </c>
      <c r="E41" s="25">
        <f t="shared" si="3"/>
        <v>0</v>
      </c>
      <c r="F41" s="25">
        <f t="shared" si="3"/>
        <v>0</v>
      </c>
      <c r="G41" s="25">
        <f t="shared" si="3"/>
        <v>0</v>
      </c>
      <c r="H41" s="25">
        <f>H40*IF(H39&lt;&gt;"-",1,0)</f>
        <v>0</v>
      </c>
      <c r="I41" s="25">
        <f>SUM(D41:H41)</f>
        <v>0</v>
      </c>
      <c r="J41" s="30" t="str">
        <f>IF(I41=1,"","różna od 1")</f>
        <v>różna od 1</v>
      </c>
    </row>
    <row r="43" spans="2:10" ht="18" thickBot="1" x14ac:dyDescent="0.35">
      <c r="B43" s="35" t="s">
        <v>34</v>
      </c>
      <c r="C43" s="35"/>
      <c r="D43" s="35"/>
      <c r="E43" s="35"/>
      <c r="F43" s="35"/>
      <c r="G43" s="35"/>
      <c r="H43" s="35"/>
    </row>
    <row r="44" spans="2:10" ht="13.5" thickTop="1" x14ac:dyDescent="0.2"/>
    <row r="45" spans="2:10" x14ac:dyDescent="0.2">
      <c r="B45" s="26" t="s">
        <v>26</v>
      </c>
      <c r="C45" s="26" t="s">
        <v>27</v>
      </c>
      <c r="D45" s="33" t="str">
        <f>D39</f>
        <v>-</v>
      </c>
      <c r="E45" s="33" t="str">
        <f>E39</f>
        <v>-</v>
      </c>
      <c r="F45" s="33" t="str">
        <f>F39</f>
        <v>-</v>
      </c>
      <c r="G45" s="33" t="str">
        <f>G39</f>
        <v>-</v>
      </c>
      <c r="H45" s="33" t="str">
        <f>H39</f>
        <v>-</v>
      </c>
    </row>
    <row r="46" spans="2:10" x14ac:dyDescent="0.2">
      <c r="B46" s="23" t="s">
        <v>20</v>
      </c>
      <c r="C46" s="23" t="str">
        <f>IF($C20="","-",$C20)</f>
        <v>-</v>
      </c>
      <c r="D46" s="24" t="str">
        <f>IF(D$45="-","-",IF($C20="","-",IF($D$35=0,1,D30/$D$35)))</f>
        <v>-</v>
      </c>
      <c r="E46" s="24" t="str">
        <f>IF(E$45="-","-",IF($C20="","-",IF($E$35=0,1,E30/$E$35)))</f>
        <v>-</v>
      </c>
      <c r="F46" s="24" t="str">
        <f>IF(F$45="-","-",IF($C20="","-",IF($F$35=0,1,F30/$F$35)))</f>
        <v>-</v>
      </c>
      <c r="G46" s="24" t="str">
        <f>IF(G$45="-","-",IF($C20="","-",IF($G$35=0,1,G30/$G$35)))</f>
        <v>-</v>
      </c>
      <c r="H46" s="24" t="str">
        <f>IF(H$45="-","-",IF($C20="","-",IF($H$35=0,1,H30/$H$35)))</f>
        <v>-</v>
      </c>
    </row>
    <row r="47" spans="2:10" x14ac:dyDescent="0.2">
      <c r="B47" s="23" t="s">
        <v>21</v>
      </c>
      <c r="C47" s="23" t="str">
        <f>IF($C21="","-",$C21)</f>
        <v>-</v>
      </c>
      <c r="D47" s="24" t="str">
        <f t="shared" ref="D47:D50" si="4">IF(D$45="-","-",IF($C21="","-",IF($D$35=0,1,D31/$D$35)))</f>
        <v>-</v>
      </c>
      <c r="E47" s="24" t="str">
        <f t="shared" ref="E47:E50" si="5">IF(E$45="-","-",IF($C21="","-",IF($E$35=0,1,E31/$E$35)))</f>
        <v>-</v>
      </c>
      <c r="F47" s="24" t="str">
        <f t="shared" ref="F47:F50" si="6">IF(F$45="-","-",IF($C21="","-",IF($F$35=0,1,F31/$F$35)))</f>
        <v>-</v>
      </c>
      <c r="G47" s="24" t="str">
        <f t="shared" ref="G47:G50" si="7">IF(G$45="-","-",IF($C21="","-",IF($G$35=0,1,G31/$G$35)))</f>
        <v>-</v>
      </c>
      <c r="H47" s="24" t="str">
        <f t="shared" ref="H47:H50" si="8">IF(H$45="-","-",IF($C21="","-",IF($H$35=0,1,H31/$H$35)))</f>
        <v>-</v>
      </c>
    </row>
    <row r="48" spans="2:10" x14ac:dyDescent="0.2">
      <c r="B48" s="23" t="s">
        <v>22</v>
      </c>
      <c r="C48" s="23" t="str">
        <f>IF($C22="","-",$C22)</f>
        <v>-</v>
      </c>
      <c r="D48" s="24" t="str">
        <f t="shared" si="4"/>
        <v>-</v>
      </c>
      <c r="E48" s="24" t="str">
        <f t="shared" si="5"/>
        <v>-</v>
      </c>
      <c r="F48" s="24" t="str">
        <f t="shared" si="6"/>
        <v>-</v>
      </c>
      <c r="G48" s="24" t="str">
        <f t="shared" si="7"/>
        <v>-</v>
      </c>
      <c r="H48" s="24" t="str">
        <f t="shared" si="8"/>
        <v>-</v>
      </c>
    </row>
    <row r="49" spans="2:14" x14ac:dyDescent="0.2">
      <c r="B49" s="23" t="s">
        <v>23</v>
      </c>
      <c r="C49" s="23" t="str">
        <f>IF($C23="","-",$C23)</f>
        <v>-</v>
      </c>
      <c r="D49" s="24" t="str">
        <f t="shared" si="4"/>
        <v>-</v>
      </c>
      <c r="E49" s="24" t="str">
        <f t="shared" si="5"/>
        <v>-</v>
      </c>
      <c r="F49" s="24" t="str">
        <f t="shared" si="6"/>
        <v>-</v>
      </c>
      <c r="G49" s="24" t="str">
        <f t="shared" si="7"/>
        <v>-</v>
      </c>
      <c r="H49" s="24" t="str">
        <f t="shared" si="8"/>
        <v>-</v>
      </c>
    </row>
    <row r="50" spans="2:14" x14ac:dyDescent="0.2">
      <c r="B50" s="23" t="s">
        <v>24</v>
      </c>
      <c r="C50" s="23" t="str">
        <f>IF($C24="","-",$C24)</f>
        <v>-</v>
      </c>
      <c r="D50" s="24" t="str">
        <f t="shared" si="4"/>
        <v>-</v>
      </c>
      <c r="E50" s="24" t="str">
        <f t="shared" si="5"/>
        <v>-</v>
      </c>
      <c r="F50" s="24" t="str">
        <f t="shared" si="6"/>
        <v>-</v>
      </c>
      <c r="G50" s="24" t="str">
        <f t="shared" si="7"/>
        <v>-</v>
      </c>
      <c r="H50" s="24" t="str">
        <f t="shared" si="8"/>
        <v>-</v>
      </c>
      <c r="N50" s="30"/>
    </row>
    <row r="51" spans="2:14" x14ac:dyDescent="0.2">
      <c r="N51" s="30"/>
    </row>
    <row r="52" spans="2:14" ht="18" thickBot="1" x14ac:dyDescent="0.35">
      <c r="B52" s="35" t="s">
        <v>55</v>
      </c>
      <c r="C52" s="35"/>
      <c r="D52" s="35"/>
      <c r="E52" s="35"/>
      <c r="F52" s="35"/>
      <c r="G52" s="35"/>
      <c r="H52" s="35"/>
      <c r="I52" s="35"/>
      <c r="J52" s="35"/>
    </row>
    <row r="53" spans="2:14" ht="15.75" thickTop="1" x14ac:dyDescent="0.25">
      <c r="B53" s="32" t="s">
        <v>65</v>
      </c>
    </row>
    <row r="54" spans="2:14" ht="25.5" x14ac:dyDescent="0.2">
      <c r="B54" s="26" t="s">
        <v>26</v>
      </c>
      <c r="C54" s="26" t="s">
        <v>27</v>
      </c>
      <c r="D54" s="33" t="str">
        <f>D45</f>
        <v>-</v>
      </c>
      <c r="E54" s="33" t="str">
        <f>E45</f>
        <v>-</v>
      </c>
      <c r="F54" s="33" t="str">
        <f>F45</f>
        <v>-</v>
      </c>
      <c r="G54" s="33" t="str">
        <f>G45</f>
        <v>-</v>
      </c>
      <c r="H54" s="33" t="str">
        <f>H45</f>
        <v>-</v>
      </c>
      <c r="I54" s="26" t="s">
        <v>1</v>
      </c>
      <c r="J54" s="26" t="s">
        <v>2</v>
      </c>
    </row>
    <row r="55" spans="2:14" x14ac:dyDescent="0.2">
      <c r="B55" s="23" t="s">
        <v>20</v>
      </c>
      <c r="C55" s="23" t="str">
        <f>IF($C20="","-",$C20)</f>
        <v>-</v>
      </c>
      <c r="D55" s="24" t="str">
        <f>IFERROR(D46*D$41,"-")</f>
        <v>-</v>
      </c>
      <c r="E55" s="24" t="str">
        <f>IFERROR(E46*E$41,"-")</f>
        <v>-</v>
      </c>
      <c r="F55" s="24" t="str">
        <f>IFERROR(F46*F$41,"-")</f>
        <v>-</v>
      </c>
      <c r="G55" s="24" t="str">
        <f>IFERROR(G46*G$41,"-")</f>
        <v>-</v>
      </c>
      <c r="H55" s="24" t="str">
        <f t="shared" ref="H55:H59" si="9">IFERROR(H46*H$41,"-")</f>
        <v>-</v>
      </c>
      <c r="I55" s="24" t="str">
        <f t="shared" ref="I55:I56" si="10">IF(SUM(D55:H55)=0,"-",SUM(D55:H55))</f>
        <v>-</v>
      </c>
      <c r="J55" s="29" t="str">
        <f>IFERROR(RANK(I55,$I$55:$I$59,0),"-")</f>
        <v>-</v>
      </c>
      <c r="K55" s="22" t="str">
        <f>IF(J55=1,"Wariant optymalny","     ")</f>
        <v xml:space="preserve">     </v>
      </c>
    </row>
    <row r="56" spans="2:14" x14ac:dyDescent="0.2">
      <c r="B56" s="23" t="s">
        <v>21</v>
      </c>
      <c r="C56" s="23" t="str">
        <f>IF($C21="","-",$C21)</f>
        <v>-</v>
      </c>
      <c r="D56" s="24" t="str">
        <f t="shared" ref="D56:G59" si="11">IFERROR(D47*D$41,"-")</f>
        <v>-</v>
      </c>
      <c r="E56" s="24" t="str">
        <f t="shared" si="11"/>
        <v>-</v>
      </c>
      <c r="F56" s="24" t="str">
        <f t="shared" si="11"/>
        <v>-</v>
      </c>
      <c r="G56" s="24" t="str">
        <f t="shared" si="11"/>
        <v>-</v>
      </c>
      <c r="H56" s="24" t="str">
        <f t="shared" si="9"/>
        <v>-</v>
      </c>
      <c r="I56" s="24" t="str">
        <f t="shared" si="10"/>
        <v>-</v>
      </c>
      <c r="J56" s="29" t="str">
        <f t="shared" ref="J56:J59" si="12">IFERROR(RANK(I56,$I$55:$I$59,0),"-")</f>
        <v>-</v>
      </c>
      <c r="K56" s="22" t="str">
        <f t="shared" ref="K56:K59" si="13">IF(J56=1,"Wariant optymalny","     ")</f>
        <v xml:space="preserve">     </v>
      </c>
    </row>
    <row r="57" spans="2:14" x14ac:dyDescent="0.2">
      <c r="B57" s="23" t="s">
        <v>22</v>
      </c>
      <c r="C57" s="23" t="str">
        <f>IF($C22="","-",$C22)</f>
        <v>-</v>
      </c>
      <c r="D57" s="24" t="str">
        <f t="shared" si="11"/>
        <v>-</v>
      </c>
      <c r="E57" s="24" t="str">
        <f t="shared" si="11"/>
        <v>-</v>
      </c>
      <c r="F57" s="24" t="str">
        <f t="shared" si="11"/>
        <v>-</v>
      </c>
      <c r="G57" s="24" t="str">
        <f t="shared" si="11"/>
        <v>-</v>
      </c>
      <c r="H57" s="24" t="str">
        <f>IFERROR(H48*H$41,"-")</f>
        <v>-</v>
      </c>
      <c r="I57" s="24" t="str">
        <f>IF(SUM(D57:H57)=0,"-",SUM(D57:H57))</f>
        <v>-</v>
      </c>
      <c r="J57" s="29" t="str">
        <f t="shared" si="12"/>
        <v>-</v>
      </c>
      <c r="K57" s="22" t="str">
        <f t="shared" si="13"/>
        <v xml:space="preserve">     </v>
      </c>
    </row>
    <row r="58" spans="2:14" x14ac:dyDescent="0.2">
      <c r="B58" s="23" t="s">
        <v>23</v>
      </c>
      <c r="C58" s="23" t="str">
        <f>IF($C23="","-",$C23)</f>
        <v>-</v>
      </c>
      <c r="D58" s="24" t="str">
        <f t="shared" si="11"/>
        <v>-</v>
      </c>
      <c r="E58" s="24" t="str">
        <f t="shared" si="11"/>
        <v>-</v>
      </c>
      <c r="F58" s="24" t="str">
        <f t="shared" si="11"/>
        <v>-</v>
      </c>
      <c r="G58" s="24" t="str">
        <f t="shared" si="11"/>
        <v>-</v>
      </c>
      <c r="H58" s="24" t="str">
        <f t="shared" si="9"/>
        <v>-</v>
      </c>
      <c r="I58" s="24" t="str">
        <f t="shared" ref="I58:I59" si="14">IF(SUM(D58:H58)=0,"-",SUM(D58:H58))</f>
        <v>-</v>
      </c>
      <c r="J58" s="29" t="str">
        <f t="shared" si="12"/>
        <v>-</v>
      </c>
      <c r="K58" s="22" t="str">
        <f t="shared" si="13"/>
        <v xml:space="preserve">     </v>
      </c>
    </row>
    <row r="59" spans="2:14" x14ac:dyDescent="0.2">
      <c r="B59" s="23" t="s">
        <v>24</v>
      </c>
      <c r="C59" s="23" t="str">
        <f>IF($C24="","-",$C24)</f>
        <v>-</v>
      </c>
      <c r="D59" s="24" t="str">
        <f t="shared" si="11"/>
        <v>-</v>
      </c>
      <c r="E59" s="24" t="str">
        <f t="shared" si="11"/>
        <v>-</v>
      </c>
      <c r="F59" s="24" t="str">
        <f t="shared" si="11"/>
        <v>-</v>
      </c>
      <c r="G59" s="24" t="str">
        <f t="shared" si="11"/>
        <v>-</v>
      </c>
      <c r="H59" s="24" t="str">
        <f t="shared" si="9"/>
        <v>-</v>
      </c>
      <c r="I59" s="24" t="str">
        <f t="shared" si="14"/>
        <v>-</v>
      </c>
      <c r="J59" s="29" t="str">
        <f t="shared" si="12"/>
        <v>-</v>
      </c>
      <c r="K59" s="22" t="str">
        <f t="shared" si="13"/>
        <v xml:space="preserve">     </v>
      </c>
    </row>
  </sheetData>
  <sheetProtection sheet="1" objects="1" scenarios="1"/>
  <dataConsolidate/>
  <mergeCells count="12">
    <mergeCell ref="B52:J52"/>
    <mergeCell ref="D1:I1"/>
    <mergeCell ref="A4:H4"/>
    <mergeCell ref="B9:H9"/>
    <mergeCell ref="B18:H18"/>
    <mergeCell ref="B26:H26"/>
    <mergeCell ref="B35:C35"/>
    <mergeCell ref="B37:H37"/>
    <mergeCell ref="B39:C39"/>
    <mergeCell ref="B40:C40"/>
    <mergeCell ref="B41:C41"/>
    <mergeCell ref="B43:H43"/>
  </mergeCells>
  <conditionalFormatting sqref="I41">
    <cfRule type="cellIs" dxfId="4" priority="7" operator="notEqual">
      <formula>1</formula>
    </cfRule>
    <cfRule type="cellIs" dxfId="3" priority="8" operator="equal">
      <formula>1</formula>
    </cfRule>
  </conditionalFormatting>
  <conditionalFormatting sqref="K55:K59">
    <cfRule type="containsText" dxfId="2" priority="6" operator="containsText" text="Wariant optymalny">
      <formula>NOT(ISERROR(SEARCH("Wariant optymalny",K55)))</formula>
    </cfRule>
  </conditionalFormatting>
  <conditionalFormatting sqref="J55:J59">
    <cfRule type="colorScale" priority="4">
      <colorScale>
        <cfvo type="min"/>
        <cfvo type="percentile" val="50"/>
        <cfvo type="max"/>
        <color rgb="FF63BE7B"/>
        <color rgb="FFFCFCFF"/>
        <color rgb="FFF8696B"/>
      </colorScale>
    </cfRule>
  </conditionalFormatting>
  <conditionalFormatting sqref="I55:I59">
    <cfRule type="colorScale" priority="3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J40:J41">
    <cfRule type="containsText" dxfId="1" priority="2" operator="containsText" text="Suma wag">
      <formula>NOT(ISERROR(SEARCH("Suma wag",J40)))</formula>
    </cfRule>
    <cfRule type="containsText" dxfId="0" priority="1" operator="containsText" text="różna od 1">
      <formula>NOT(ISERROR(SEARCH("różna od 1",J40)))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60"/>
  <sheetViews>
    <sheetView zoomScaleNormal="100" workbookViewId="0">
      <selection activeCell="I60" sqref="I60"/>
    </sheetView>
  </sheetViews>
  <sheetFormatPr defaultRowHeight="12.75" x14ac:dyDescent="0.2"/>
  <cols>
    <col min="2" max="2" width="10.85546875" customWidth="1"/>
    <col min="3" max="3" width="49.5703125" customWidth="1"/>
    <col min="4" max="4" width="13.7109375" customWidth="1"/>
    <col min="5" max="5" width="13.140625" customWidth="1"/>
    <col min="6" max="6" width="12.140625" customWidth="1"/>
    <col min="7" max="7" width="12.28515625" customWidth="1"/>
    <col min="8" max="8" width="14.28515625" customWidth="1"/>
    <col min="9" max="9" width="14" customWidth="1"/>
    <col min="10" max="10" width="14.7109375" customWidth="1"/>
    <col min="11" max="11" width="18" customWidth="1"/>
  </cols>
  <sheetData>
    <row r="3" spans="1:8" ht="13.5" thickBot="1" x14ac:dyDescent="0.25"/>
    <row r="4" spans="1:8" ht="13.5" thickBot="1" x14ac:dyDescent="0.25">
      <c r="A4" s="52" t="s">
        <v>32</v>
      </c>
      <c r="B4" s="53"/>
      <c r="C4" s="53"/>
      <c r="D4" s="53"/>
      <c r="E4" s="53"/>
      <c r="F4" s="53"/>
      <c r="G4" s="53"/>
      <c r="H4" s="54"/>
    </row>
    <row r="9" spans="1:8" x14ac:dyDescent="0.2">
      <c r="A9" t="s">
        <v>4</v>
      </c>
      <c r="B9" s="42" t="s">
        <v>3</v>
      </c>
      <c r="C9" s="42"/>
      <c r="D9" s="42"/>
      <c r="E9" s="42"/>
      <c r="F9" s="42"/>
      <c r="G9" s="42"/>
      <c r="H9" s="42"/>
    </row>
    <row r="11" spans="1:8" x14ac:dyDescent="0.2">
      <c r="B11" s="2"/>
      <c r="C11" s="2" t="s">
        <v>10</v>
      </c>
      <c r="D11" s="2" t="s">
        <v>11</v>
      </c>
    </row>
    <row r="12" spans="1:8" ht="15" x14ac:dyDescent="0.25">
      <c r="B12" s="2" t="s">
        <v>5</v>
      </c>
      <c r="C12" s="17" t="s">
        <v>43</v>
      </c>
      <c r="D12" s="3" t="s">
        <v>18</v>
      </c>
      <c r="E12" s="15" t="s">
        <v>39</v>
      </c>
      <c r="F12" s="16"/>
    </row>
    <row r="13" spans="1:8" ht="58.15" customHeight="1" x14ac:dyDescent="0.2">
      <c r="B13" s="2" t="s">
        <v>6</v>
      </c>
      <c r="C13" s="17" t="s">
        <v>42</v>
      </c>
      <c r="D13" s="3" t="s">
        <v>45</v>
      </c>
    </row>
    <row r="14" spans="1:8" ht="18" x14ac:dyDescent="0.35">
      <c r="B14" s="2" t="s">
        <v>7</v>
      </c>
      <c r="C14" s="2" t="s">
        <v>44</v>
      </c>
      <c r="D14" s="3" t="s">
        <v>19</v>
      </c>
    </row>
    <row r="15" spans="1:8" ht="43.5" x14ac:dyDescent="0.2">
      <c r="B15" s="2" t="s">
        <v>8</v>
      </c>
      <c r="C15" s="20" t="s">
        <v>47</v>
      </c>
      <c r="D15" s="21" t="s">
        <v>46</v>
      </c>
    </row>
    <row r="16" spans="1:8" ht="76.5" x14ac:dyDescent="0.2">
      <c r="B16" s="2" t="s">
        <v>9</v>
      </c>
      <c r="C16" s="17" t="s">
        <v>48</v>
      </c>
      <c r="D16" s="3" t="s">
        <v>45</v>
      </c>
    </row>
    <row r="18" spans="1:8" x14ac:dyDescent="0.2">
      <c r="A18" t="s">
        <v>16</v>
      </c>
      <c r="B18" s="42" t="s">
        <v>17</v>
      </c>
      <c r="C18" s="42"/>
      <c r="D18" s="42"/>
      <c r="E18" s="42"/>
      <c r="F18" s="42"/>
      <c r="G18" s="42"/>
      <c r="H18" s="42"/>
    </row>
    <row r="19" spans="1:8" ht="13.5" thickBot="1" x14ac:dyDescent="0.25"/>
    <row r="20" spans="1:8" ht="25.5" x14ac:dyDescent="0.2">
      <c r="B20" s="2" t="s">
        <v>20</v>
      </c>
      <c r="C20" s="17" t="s">
        <v>12</v>
      </c>
      <c r="E20" s="43" t="s">
        <v>50</v>
      </c>
      <c r="F20" s="44"/>
      <c r="G20" s="45"/>
    </row>
    <row r="21" spans="1:8" ht="25.5" x14ac:dyDescent="0.2">
      <c r="B21" s="2" t="s">
        <v>21</v>
      </c>
      <c r="C21" s="17" t="s">
        <v>13</v>
      </c>
      <c r="E21" s="46"/>
      <c r="F21" s="47"/>
      <c r="G21" s="48"/>
    </row>
    <row r="22" spans="1:8" ht="13.5" thickBot="1" x14ac:dyDescent="0.25">
      <c r="B22" s="2" t="s">
        <v>22</v>
      </c>
      <c r="C22" s="17" t="s">
        <v>14</v>
      </c>
      <c r="E22" s="49"/>
      <c r="F22" s="50"/>
      <c r="G22" s="51"/>
    </row>
    <row r="23" spans="1:8" ht="28.9" customHeight="1" x14ac:dyDescent="0.2">
      <c r="B23" s="2" t="s">
        <v>23</v>
      </c>
      <c r="C23" s="17" t="s">
        <v>15</v>
      </c>
    </row>
    <row r="24" spans="1:8" x14ac:dyDescent="0.2">
      <c r="B24" s="2" t="s">
        <v>24</v>
      </c>
      <c r="C24" s="2" t="s">
        <v>49</v>
      </c>
    </row>
    <row r="26" spans="1:8" ht="15" x14ac:dyDescent="0.25">
      <c r="A26" t="s">
        <v>25</v>
      </c>
      <c r="B26" s="42" t="s">
        <v>41</v>
      </c>
      <c r="C26" s="42"/>
      <c r="D26" s="42"/>
      <c r="E26" s="42"/>
      <c r="F26" s="42"/>
      <c r="G26" s="42"/>
      <c r="H26" s="42"/>
    </row>
    <row r="28" spans="1:8" x14ac:dyDescent="0.2">
      <c r="B28" s="2" t="s">
        <v>26</v>
      </c>
      <c r="C28" s="2" t="s">
        <v>27</v>
      </c>
      <c r="D28" s="9" t="s">
        <v>5</v>
      </c>
      <c r="E28" s="9" t="s">
        <v>6</v>
      </c>
      <c r="F28" s="9" t="s">
        <v>7</v>
      </c>
      <c r="G28" s="9" t="s">
        <v>8</v>
      </c>
      <c r="H28" s="9" t="s">
        <v>9</v>
      </c>
    </row>
    <row r="29" spans="1:8" x14ac:dyDescent="0.2">
      <c r="B29" s="2"/>
      <c r="C29" s="2"/>
      <c r="D29" s="9" t="str">
        <f>D12</f>
        <v>kg CO2</v>
      </c>
      <c r="E29" s="9" t="str">
        <f>D13</f>
        <v>Ocena eksperta</v>
      </c>
      <c r="F29" s="9" t="str">
        <f>D14</f>
        <v>PLN</v>
      </c>
      <c r="G29" s="9" t="str">
        <f>D15</f>
        <v>Mg/ miesiąc</v>
      </c>
      <c r="H29" s="9" t="str">
        <f>D16</f>
        <v>Ocena eksperta</v>
      </c>
    </row>
    <row r="30" spans="1:8" ht="25.5" x14ac:dyDescent="0.2">
      <c r="B30" s="2" t="s">
        <v>20</v>
      </c>
      <c r="C30" s="17" t="str">
        <f>C20</f>
        <v>Adaptacja rewitalizowanego obiektu na budynek mieszkalny</v>
      </c>
      <c r="D30" s="18">
        <v>102900.00000000001</v>
      </c>
      <c r="E30" s="3">
        <v>3</v>
      </c>
      <c r="F30" s="5">
        <v>8000000</v>
      </c>
      <c r="G30" s="3">
        <v>2</v>
      </c>
      <c r="H30" s="3">
        <v>2</v>
      </c>
    </row>
    <row r="31" spans="1:8" ht="25.5" x14ac:dyDescent="0.2">
      <c r="B31" s="2" t="s">
        <v>21</v>
      </c>
      <c r="C31" s="17" t="str">
        <f t="shared" ref="C31:C34" si="0">C21</f>
        <v>Adaptacja rewitalizowanego obiektu na przychodnię lekarską</v>
      </c>
      <c r="D31" s="18">
        <v>150920</v>
      </c>
      <c r="E31" s="3">
        <v>4</v>
      </c>
      <c r="F31" s="5">
        <v>10000000</v>
      </c>
      <c r="G31" s="3">
        <v>2.7</v>
      </c>
      <c r="H31" s="3">
        <v>3</v>
      </c>
    </row>
    <row r="32" spans="1:8" x14ac:dyDescent="0.2">
      <c r="B32" s="2" t="s">
        <v>22</v>
      </c>
      <c r="C32" s="17" t="str">
        <f t="shared" si="0"/>
        <v xml:space="preserve">Adaptacja rewitalizowanego obiektu na ośrodek kultury </v>
      </c>
      <c r="D32" s="18">
        <v>75460</v>
      </c>
      <c r="E32" s="4">
        <v>1</v>
      </c>
      <c r="F32" s="6">
        <v>4000000</v>
      </c>
      <c r="G32" s="4">
        <v>1.5</v>
      </c>
      <c r="H32" s="4">
        <v>4</v>
      </c>
    </row>
    <row r="33" spans="1:9" x14ac:dyDescent="0.2">
      <c r="B33" s="2" t="s">
        <v>23</v>
      </c>
      <c r="C33" s="17" t="str">
        <f t="shared" si="0"/>
        <v>Adaptacja rewitalizowanego obiektu na budynek biurowy</v>
      </c>
      <c r="D33" s="18">
        <v>82320</v>
      </c>
      <c r="E33" s="3">
        <v>2</v>
      </c>
      <c r="F33" s="5">
        <v>6000000</v>
      </c>
      <c r="G33" s="3">
        <v>2.5</v>
      </c>
      <c r="H33" s="3">
        <v>1</v>
      </c>
    </row>
    <row r="34" spans="1:9" ht="28.9" customHeight="1" x14ac:dyDescent="0.2">
      <c r="B34" s="2" t="s">
        <v>24</v>
      </c>
      <c r="C34" s="17" t="str">
        <f t="shared" si="0"/>
        <v>Nie ma tego wariantu</v>
      </c>
      <c r="D34" s="9">
        <f>0</f>
        <v>0</v>
      </c>
      <c r="E34" s="9">
        <v>0</v>
      </c>
      <c r="F34" s="9">
        <v>0</v>
      </c>
      <c r="G34" s="9">
        <v>0</v>
      </c>
      <c r="H34" s="9">
        <v>0</v>
      </c>
    </row>
    <row r="35" spans="1:9" x14ac:dyDescent="0.2">
      <c r="B35" s="2"/>
      <c r="C35" s="2" t="s">
        <v>35</v>
      </c>
      <c r="D35" s="18">
        <f>MAX(D30:D34)</f>
        <v>150920</v>
      </c>
      <c r="E35" s="9">
        <f>MAX(E30:E34)</f>
        <v>4</v>
      </c>
      <c r="F35" s="9">
        <f t="shared" ref="F35:H35" si="1">MAX(F30:F34)</f>
        <v>10000000</v>
      </c>
      <c r="G35" s="9">
        <f t="shared" si="1"/>
        <v>2.7</v>
      </c>
      <c r="H35" s="9">
        <f t="shared" si="1"/>
        <v>4</v>
      </c>
    </row>
    <row r="37" spans="1:9" x14ac:dyDescent="0.2">
      <c r="A37" t="s">
        <v>28</v>
      </c>
      <c r="B37" s="42" t="s">
        <v>31</v>
      </c>
      <c r="C37" s="42"/>
      <c r="D37" s="42"/>
      <c r="E37" s="42"/>
      <c r="F37" s="42"/>
      <c r="G37" s="42"/>
      <c r="H37" s="42"/>
    </row>
    <row r="39" spans="1:9" x14ac:dyDescent="0.2">
      <c r="B39" s="10"/>
      <c r="C39" s="2" t="s">
        <v>29</v>
      </c>
      <c r="D39" s="9" t="s">
        <v>5</v>
      </c>
      <c r="E39" s="9" t="s">
        <v>6</v>
      </c>
      <c r="F39" s="9" t="s">
        <v>7</v>
      </c>
      <c r="G39" s="9" t="s">
        <v>8</v>
      </c>
      <c r="H39" s="9" t="s">
        <v>9</v>
      </c>
      <c r="I39" s="13" t="s">
        <v>37</v>
      </c>
    </row>
    <row r="40" spans="1:9" x14ac:dyDescent="0.2">
      <c r="B40" s="10"/>
      <c r="C40" s="2" t="s">
        <v>30</v>
      </c>
      <c r="D40" s="9">
        <v>0.2</v>
      </c>
      <c r="E40" s="9">
        <v>0.2</v>
      </c>
      <c r="F40" s="9">
        <v>0.2</v>
      </c>
      <c r="G40" s="9">
        <v>0.2</v>
      </c>
      <c r="H40" s="9">
        <v>0.2</v>
      </c>
      <c r="I40" s="2">
        <f>SUM(D40:H40)</f>
        <v>1</v>
      </c>
    </row>
    <row r="41" spans="1:9" ht="15" x14ac:dyDescent="0.25">
      <c r="C41" s="55" t="str">
        <f>IF(I40=1," ","Suma wag nie równa się 1")</f>
        <v xml:space="preserve"> </v>
      </c>
      <c r="D41" s="56"/>
      <c r="E41" s="56"/>
      <c r="F41" s="56"/>
      <c r="G41" s="56"/>
      <c r="H41" s="56"/>
      <c r="I41" s="57"/>
    </row>
    <row r="42" spans="1:9" ht="15" x14ac:dyDescent="0.25">
      <c r="C42" s="14"/>
    </row>
    <row r="43" spans="1:9" x14ac:dyDescent="0.2">
      <c r="A43" t="s">
        <v>33</v>
      </c>
      <c r="B43" s="42" t="s">
        <v>34</v>
      </c>
      <c r="C43" s="42"/>
      <c r="D43" s="42"/>
      <c r="E43" s="42"/>
      <c r="F43" s="42"/>
      <c r="G43" s="42"/>
      <c r="H43" s="42"/>
    </row>
    <row r="45" spans="1:9" x14ac:dyDescent="0.2">
      <c r="B45" s="2" t="s">
        <v>26</v>
      </c>
      <c r="C45" s="2" t="s">
        <v>27</v>
      </c>
      <c r="D45" s="9" t="s">
        <v>5</v>
      </c>
      <c r="E45" s="9" t="s">
        <v>6</v>
      </c>
      <c r="F45" s="9" t="s">
        <v>7</v>
      </c>
      <c r="G45" s="9" t="s">
        <v>8</v>
      </c>
      <c r="H45" s="9" t="s">
        <v>9</v>
      </c>
    </row>
    <row r="46" spans="1:9" ht="25.5" x14ac:dyDescent="0.2">
      <c r="B46" s="2" t="s">
        <v>20</v>
      </c>
      <c r="C46" s="17" t="str">
        <f>C20</f>
        <v>Adaptacja rewitalizowanego obiektu na budynek mieszkalny</v>
      </c>
      <c r="D46" s="19">
        <f>D30/$D$35</f>
        <v>0.68181818181818188</v>
      </c>
      <c r="E46" s="19">
        <f>E30/$E$35</f>
        <v>0.75</v>
      </c>
      <c r="F46" s="19">
        <f>F30/$F$35</f>
        <v>0.8</v>
      </c>
      <c r="G46" s="19">
        <f>G30/$G$35</f>
        <v>0.7407407407407407</v>
      </c>
      <c r="H46" s="19">
        <f>H30/$H$35</f>
        <v>0.5</v>
      </c>
    </row>
    <row r="47" spans="1:9" ht="25.5" x14ac:dyDescent="0.2">
      <c r="B47" s="2" t="s">
        <v>21</v>
      </c>
      <c r="C47" s="17" t="str">
        <f t="shared" ref="C47:C50" si="2">C21</f>
        <v>Adaptacja rewitalizowanego obiektu na przychodnię lekarską</v>
      </c>
      <c r="D47" s="19">
        <f t="shared" ref="D47:D49" si="3">D31/$D$35</f>
        <v>1</v>
      </c>
      <c r="E47" s="19">
        <f t="shared" ref="E47:E49" si="4">E31/$E$35</f>
        <v>1</v>
      </c>
      <c r="F47" s="19">
        <f t="shared" ref="F47:F49" si="5">F31/$F$35</f>
        <v>1</v>
      </c>
      <c r="G47" s="19">
        <f t="shared" ref="G47:G49" si="6">G31/$G$35</f>
        <v>1</v>
      </c>
      <c r="H47" s="19">
        <f t="shared" ref="H47:H49" si="7">H31/$H$35</f>
        <v>0.75</v>
      </c>
    </row>
    <row r="48" spans="1:9" ht="28.9" customHeight="1" x14ac:dyDescent="0.2">
      <c r="B48" s="2" t="s">
        <v>22</v>
      </c>
      <c r="C48" s="17" t="str">
        <f t="shared" si="2"/>
        <v xml:space="preserve">Adaptacja rewitalizowanego obiektu na ośrodek kultury </v>
      </c>
      <c r="D48" s="19">
        <f t="shared" si="3"/>
        <v>0.5</v>
      </c>
      <c r="E48" s="19">
        <f t="shared" si="4"/>
        <v>0.25</v>
      </c>
      <c r="F48" s="19">
        <f t="shared" si="5"/>
        <v>0.4</v>
      </c>
      <c r="G48" s="19">
        <f t="shared" si="6"/>
        <v>0.55555555555555547</v>
      </c>
      <c r="H48" s="19">
        <f t="shared" si="7"/>
        <v>1</v>
      </c>
    </row>
    <row r="49" spans="1:11" ht="28.9" customHeight="1" x14ac:dyDescent="0.2">
      <c r="B49" s="2" t="s">
        <v>23</v>
      </c>
      <c r="C49" s="17" t="str">
        <f t="shared" si="2"/>
        <v>Adaptacja rewitalizowanego obiektu na budynek biurowy</v>
      </c>
      <c r="D49" s="19">
        <f t="shared" si="3"/>
        <v>0.54545454545454541</v>
      </c>
      <c r="E49" s="19">
        <f t="shared" si="4"/>
        <v>0.5</v>
      </c>
      <c r="F49" s="19">
        <f t="shared" si="5"/>
        <v>0.6</v>
      </c>
      <c r="G49" s="19">
        <f t="shared" si="6"/>
        <v>0.92592592592592582</v>
      </c>
      <c r="H49" s="19">
        <f t="shared" si="7"/>
        <v>0.25</v>
      </c>
    </row>
    <row r="50" spans="1:11" ht="15.6" customHeight="1" x14ac:dyDescent="0.2">
      <c r="B50" s="2" t="s">
        <v>24</v>
      </c>
      <c r="C50" s="17" t="str">
        <f t="shared" si="2"/>
        <v>Nie ma tego wariantu</v>
      </c>
      <c r="D50" s="19">
        <v>1</v>
      </c>
      <c r="E50" s="19">
        <v>1</v>
      </c>
      <c r="F50" s="19">
        <v>1</v>
      </c>
      <c r="G50" s="19">
        <v>1</v>
      </c>
      <c r="H50" s="19">
        <v>1</v>
      </c>
    </row>
    <row r="52" spans="1:11" s="11" customFormat="1" x14ac:dyDescent="0.2">
      <c r="A52" s="11" t="s">
        <v>36</v>
      </c>
      <c r="B52" s="42" t="s">
        <v>38</v>
      </c>
      <c r="C52" s="42"/>
      <c r="D52" s="42"/>
      <c r="E52" s="42"/>
      <c r="F52" s="42"/>
      <c r="G52" s="42"/>
      <c r="H52" s="42"/>
      <c r="I52" s="42"/>
      <c r="J52" s="42"/>
    </row>
    <row r="54" spans="1:11" ht="30" x14ac:dyDescent="0.2">
      <c r="B54" s="2" t="s">
        <v>26</v>
      </c>
      <c r="C54" s="2" t="s">
        <v>27</v>
      </c>
      <c r="D54" s="9" t="s">
        <v>5</v>
      </c>
      <c r="E54" s="9" t="s">
        <v>6</v>
      </c>
      <c r="F54" s="9" t="s">
        <v>7</v>
      </c>
      <c r="G54" s="9" t="s">
        <v>8</v>
      </c>
      <c r="H54" s="9" t="s">
        <v>9</v>
      </c>
      <c r="I54" s="1" t="s">
        <v>1</v>
      </c>
      <c r="J54" s="1" t="s">
        <v>2</v>
      </c>
    </row>
    <row r="55" spans="1:11" ht="26.25" x14ac:dyDescent="0.25">
      <c r="B55" s="2" t="s">
        <v>20</v>
      </c>
      <c r="C55" s="17" t="str">
        <f>C20</f>
        <v>Adaptacja rewitalizowanego obiektu na budynek mieszkalny</v>
      </c>
      <c r="D55" s="19">
        <f>D46</f>
        <v>0.68181818181818188</v>
      </c>
      <c r="E55" s="19">
        <f t="shared" ref="E55:H55" si="8">E46</f>
        <v>0.75</v>
      </c>
      <c r="F55" s="19">
        <f t="shared" si="8"/>
        <v>0.8</v>
      </c>
      <c r="G55" s="19">
        <f t="shared" si="8"/>
        <v>0.7407407407407407</v>
      </c>
      <c r="H55" s="19">
        <f t="shared" si="8"/>
        <v>0.5</v>
      </c>
      <c r="I55" s="19">
        <f>D55*$D$60+E55*$E$60+F55*$F$60+G55*$G$60+H55*$H$60</f>
        <v>0.69451178451178452</v>
      </c>
      <c r="J55" s="2"/>
      <c r="K55" s="12" t="str">
        <f>IF(I55=$I$60,"Wariant optymalny","     ")</f>
        <v xml:space="preserve">     </v>
      </c>
    </row>
    <row r="56" spans="1:11" ht="26.25" x14ac:dyDescent="0.25">
      <c r="B56" s="2" t="s">
        <v>21</v>
      </c>
      <c r="C56" s="17" t="str">
        <f t="shared" ref="C56:C59" si="9">C21</f>
        <v>Adaptacja rewitalizowanego obiektu na przychodnię lekarską</v>
      </c>
      <c r="D56" s="19">
        <f t="shared" ref="D56:H56" si="10">D47</f>
        <v>1</v>
      </c>
      <c r="E56" s="19">
        <f t="shared" si="10"/>
        <v>1</v>
      </c>
      <c r="F56" s="19">
        <f t="shared" si="10"/>
        <v>1</v>
      </c>
      <c r="G56" s="19">
        <f t="shared" si="10"/>
        <v>1</v>
      </c>
      <c r="H56" s="19">
        <f t="shared" si="10"/>
        <v>0.75</v>
      </c>
      <c r="I56" s="19">
        <f t="shared" ref="I56:I59" si="11">D56*$D$60+E56*$E$60+F56*$F$60+G56*$G$60+H56*$H$60</f>
        <v>0.95000000000000007</v>
      </c>
      <c r="J56" s="2"/>
      <c r="K56" s="12" t="str">
        <f t="shared" ref="K56:K59" si="12">IF(I56=$I$60,"Wariant optymalny","     ")</f>
        <v xml:space="preserve">     </v>
      </c>
    </row>
    <row r="57" spans="1:11" ht="15" x14ac:dyDescent="0.25">
      <c r="B57" s="2" t="s">
        <v>22</v>
      </c>
      <c r="C57" s="17" t="str">
        <f t="shared" si="9"/>
        <v xml:space="preserve">Adaptacja rewitalizowanego obiektu na ośrodek kultury </v>
      </c>
      <c r="D57" s="19">
        <f t="shared" ref="D57:H57" si="13">D48</f>
        <v>0.5</v>
      </c>
      <c r="E57" s="19">
        <f t="shared" si="13"/>
        <v>0.25</v>
      </c>
      <c r="F57" s="19">
        <f t="shared" si="13"/>
        <v>0.4</v>
      </c>
      <c r="G57" s="19">
        <f t="shared" si="13"/>
        <v>0.55555555555555547</v>
      </c>
      <c r="H57" s="19">
        <f t="shared" si="13"/>
        <v>1</v>
      </c>
      <c r="I57" s="19">
        <f t="shared" si="11"/>
        <v>0.5411111111111111</v>
      </c>
      <c r="J57" s="2"/>
      <c r="K57" s="12" t="str">
        <f t="shared" si="12"/>
        <v>Wariant optymalny</v>
      </c>
    </row>
    <row r="58" spans="1:11" ht="15" x14ac:dyDescent="0.25">
      <c r="B58" s="2" t="s">
        <v>23</v>
      </c>
      <c r="C58" s="17" t="str">
        <f t="shared" si="9"/>
        <v>Adaptacja rewitalizowanego obiektu na budynek biurowy</v>
      </c>
      <c r="D58" s="19">
        <f t="shared" ref="D58:H58" si="14">D49</f>
        <v>0.54545454545454541</v>
      </c>
      <c r="E58" s="19">
        <f t="shared" si="14"/>
        <v>0.5</v>
      </c>
      <c r="F58" s="19">
        <f t="shared" si="14"/>
        <v>0.6</v>
      </c>
      <c r="G58" s="19">
        <f t="shared" si="14"/>
        <v>0.92592592592592582</v>
      </c>
      <c r="H58" s="19">
        <f t="shared" si="14"/>
        <v>0.25</v>
      </c>
      <c r="I58" s="19">
        <f t="shared" si="11"/>
        <v>0.56427609427609426</v>
      </c>
      <c r="J58" s="2"/>
      <c r="K58" s="12" t="str">
        <f t="shared" si="12"/>
        <v xml:space="preserve">     </v>
      </c>
    </row>
    <row r="59" spans="1:11" ht="15" x14ac:dyDescent="0.25">
      <c r="B59" s="2" t="s">
        <v>24</v>
      </c>
      <c r="C59" s="17" t="str">
        <f t="shared" si="9"/>
        <v>Nie ma tego wariantu</v>
      </c>
      <c r="D59" s="19">
        <f t="shared" ref="D59" si="15">D50</f>
        <v>1</v>
      </c>
      <c r="E59" s="19">
        <v>1</v>
      </c>
      <c r="F59" s="19">
        <v>1</v>
      </c>
      <c r="G59" s="19">
        <v>1</v>
      </c>
      <c r="H59" s="19">
        <v>1</v>
      </c>
      <c r="I59" s="19">
        <f t="shared" si="11"/>
        <v>1</v>
      </c>
      <c r="J59" s="2"/>
      <c r="K59" s="12" t="str">
        <f t="shared" si="12"/>
        <v xml:space="preserve">     </v>
      </c>
    </row>
    <row r="60" spans="1:11" ht="15" x14ac:dyDescent="0.25">
      <c r="B60" s="7"/>
      <c r="C60" s="8" t="s">
        <v>0</v>
      </c>
      <c r="D60" s="19">
        <f>D40</f>
        <v>0.2</v>
      </c>
      <c r="E60" s="19">
        <f t="shared" ref="E60:H60" si="16">E40</f>
        <v>0.2</v>
      </c>
      <c r="F60" s="19">
        <f t="shared" si="16"/>
        <v>0.2</v>
      </c>
      <c r="G60" s="19">
        <f t="shared" si="16"/>
        <v>0.2</v>
      </c>
      <c r="H60" s="19">
        <f t="shared" si="16"/>
        <v>0.2</v>
      </c>
      <c r="I60" s="19">
        <f>MIN(I55:I59)</f>
        <v>0.5411111111111111</v>
      </c>
      <c r="J60" s="2"/>
    </row>
  </sheetData>
  <mergeCells count="9">
    <mergeCell ref="B43:H43"/>
    <mergeCell ref="B52:J52"/>
    <mergeCell ref="E20:G22"/>
    <mergeCell ref="A4:H4"/>
    <mergeCell ref="B9:H9"/>
    <mergeCell ref="B18:H18"/>
    <mergeCell ref="B26:H26"/>
    <mergeCell ref="B37:H37"/>
    <mergeCell ref="C41:I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Minimum</vt:lpstr>
      <vt:lpstr>Maksimum</vt:lpstr>
      <vt:lpstr>Przykład optymalizacji I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aweglarz</dc:creator>
  <cp:lastModifiedBy>Arkadiusz Malon</cp:lastModifiedBy>
  <dcterms:created xsi:type="dcterms:W3CDTF">2013-09-01T12:59:36Z</dcterms:created>
  <dcterms:modified xsi:type="dcterms:W3CDTF">2013-10-03T06:51:04Z</dcterms:modified>
</cp:coreProperties>
</file>